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activeTab="0"/>
  </bookViews>
  <sheets>
    <sheet name="3" sheetId="1" r:id="rId1"/>
  </sheets>
  <definedNames>
    <definedName name="_xlnm.Print_Area" localSheetId="0">'3'!$A$1:$L$93</definedName>
  </definedNames>
  <calcPr fullCalcOnLoad="1"/>
</workbook>
</file>

<file path=xl/sharedStrings.xml><?xml version="1.0" encoding="utf-8"?>
<sst xmlns="http://schemas.openxmlformats.org/spreadsheetml/2006/main" count="130" uniqueCount="128">
  <si>
    <t>zmieniający załącznik Nr 3 do uchwały Nr IV/16/06 Rady Miasta Kołobrzeg</t>
  </si>
  <si>
    <t>z dnia 29 grudnia 2006 r.</t>
  </si>
  <si>
    <t xml:space="preserve">   </t>
  </si>
  <si>
    <t>Limity wydatków na wieloletnie programy inwestycyjne w latach 2007 - 2009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</si>
  <si>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</si>
  <si>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</si>
  <si>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</si>
  <si>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</si>
  <si>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</si>
  <si>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</si>
  <si>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</si>
  <si>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</si>
  <si>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</si>
  <si>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</si>
  <si>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</si>
  <si>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</si>
  <si>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</si>
  <si>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</si>
  <si>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</si>
  <si>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Przebudowa nawierzchni ulic na osiedlu Radzikowo III: Perłowa, Tęczowa i Koralowa wraz z ich odwodnieniem, z tego:</t>
  </si>
  <si>
    <t>Budowa ul. Tęczowej</t>
  </si>
  <si>
    <t>Budowa ul. Koralowej</t>
  </si>
  <si>
    <t>Przebudowa ul. Perłowej</t>
  </si>
  <si>
    <t>2.</t>
  </si>
  <si>
    <t>Drogi na osiedlu Radzikowo IV wraz z kanalizacją deszczową</t>
  </si>
  <si>
    <t>3.</t>
  </si>
  <si>
    <t>Modernizacja portu Rybackiego - etap II i III, z tego:</t>
  </si>
  <si>
    <t>Modernizacja portu Rybackiego w Kołobrzegu - etap II</t>
  </si>
  <si>
    <t>"Modernizacja portu rybackiego w Kołobrzegu - etap III - budowa nabrzeża remontowego dla łodzi rybackich"</t>
  </si>
  <si>
    <t>4.</t>
  </si>
  <si>
    <t>Budowa doworca pasażerskiego dla Żeglugi Międzynarodowej Promowej w Kołobrzegu</t>
  </si>
  <si>
    <t>5.</t>
  </si>
  <si>
    <t>Przebudowa ulic: św. Wojciecha i Kossaka - realizacja projektu nr Z/2.32/I/1.1.1/465/05 "Modernizacja ul. Św. Wojciecha i budowa ul. Kossaka"</t>
  </si>
  <si>
    <t>6.</t>
  </si>
  <si>
    <t>Budowa drogi pomiędzy Unii Lubelskiej i Okopową</t>
  </si>
  <si>
    <t>7.</t>
  </si>
  <si>
    <t>Przebudowa nawierzchni dróg na osiedlu Podczele, z tego:</t>
  </si>
  <si>
    <t>Przebudowa ul. Lwowskiej</t>
  </si>
  <si>
    <t>8.</t>
  </si>
  <si>
    <t>Przebudowa ul. Janiska</t>
  </si>
  <si>
    <t>9.</t>
  </si>
  <si>
    <t>Zagospodarowanie portu jachtowego w Kołobrzegu (projekt nr INT/MV-BB-PL/B/025/05</t>
  </si>
  <si>
    <t>10.</t>
  </si>
  <si>
    <t>Modernizacja i rozbudowa Portu Jachtowego w Kołobrzegu -Etap I</t>
  </si>
  <si>
    <t>11.</t>
  </si>
  <si>
    <t>Drogi na osiedlu Witkowice III - budowa</t>
  </si>
  <si>
    <t>12.</t>
  </si>
  <si>
    <t>Przebudowa ul. Towarowej wraz z kanalizacja deszczową i oświetleniem</t>
  </si>
  <si>
    <t>13.</t>
  </si>
  <si>
    <t>Drogi na osiedlu domów jednorodzinnych przy ul. 6 dyw. piechoty PT i budowa</t>
  </si>
  <si>
    <t>14.</t>
  </si>
  <si>
    <t xml:space="preserve">Budowa ścieżki rowerowej do Grzybowa z odwodnieniem </t>
  </si>
  <si>
    <t>15.</t>
  </si>
  <si>
    <t>Budowa nawierzchni jezdni ul. Tarnowskiego</t>
  </si>
  <si>
    <t>16.</t>
  </si>
  <si>
    <t>Przebudowa ul. Kołłątaja</t>
  </si>
  <si>
    <t>17.</t>
  </si>
  <si>
    <t>Przebudowa ul. Krakusa i Wandy</t>
  </si>
  <si>
    <t>18.</t>
  </si>
  <si>
    <t>Przebudowa ulic: Radomska, Lotnicza i Warcisława III z tego:</t>
  </si>
  <si>
    <t>Przebudowa ul. Lotniczej</t>
  </si>
  <si>
    <t>Przebudowa ul. Radomskiej</t>
  </si>
  <si>
    <t>Przebudowa ul. Warcisława III</t>
  </si>
  <si>
    <t>19.</t>
  </si>
  <si>
    <t>Budowa ul. Gnieźnieńskiej</t>
  </si>
  <si>
    <t>20.</t>
  </si>
  <si>
    <t>Przebudowa ul. Wiosennej</t>
  </si>
  <si>
    <t>21.</t>
  </si>
  <si>
    <t>Przebudowa ul. Rodziewiczówny</t>
  </si>
  <si>
    <t>22.</t>
  </si>
  <si>
    <t>Budowa dróg na os. Domów wielorodzinnych przy ul. 6 dyw. Piechoty "Os. Europejskie"</t>
  </si>
  <si>
    <t>23.</t>
  </si>
  <si>
    <t>Przebudowa ul. Chopina</t>
  </si>
  <si>
    <t>24.</t>
  </si>
  <si>
    <t>Poprawa transgranicznej infrastruktury turystycznej nabrzeża rzeki Parsęty przy Latarni Morskiej w Kołobrzegu</t>
  </si>
  <si>
    <t>25.</t>
  </si>
  <si>
    <t>Ciąg pieszo-rowerowy łączący ul. Jasną z ul. Wylotową stanowiący dojście do morza wraz z oświetleniem</t>
  </si>
  <si>
    <t>26.</t>
  </si>
  <si>
    <t>Budowa ciągu komunikacyjnego - pieszego z osiedla Radzikowo do morza ul. Arciszewskiego wraz z oświetleniem</t>
  </si>
  <si>
    <t>27.</t>
  </si>
  <si>
    <t>Budowa ul. Szarych Szeregów</t>
  </si>
  <si>
    <t>ul. Basztowa- przebudowa nawierzchni wraz z budową odwodnienia</t>
  </si>
  <si>
    <t>ul. Okopwa -budowa zatok postojowych - etap III</t>
  </si>
  <si>
    <t>Przebudowa ul. Kresowej</t>
  </si>
  <si>
    <t>Poprawa dostępności do portu Kołobrzeg od strony lądu (drogi i kolej) - etap I i etap II z tego:</t>
  </si>
  <si>
    <t xml:space="preserve">Poprawa dostępności do portu Kołobrzeg od strony lądu ( drogi i kolej) - etap I </t>
  </si>
  <si>
    <t>Poprawa dostępności do portu Kołobrzeg od strony lądu ( drogi i kolej) - etap II</t>
  </si>
  <si>
    <t>Poprawa infrastruktury transportu publicznego w Kołobrzegu- budowa zajezdni autobusowej</t>
  </si>
  <si>
    <t>Poprawa dostępu do bulwaru spacerowego nad rzeka Parsętą w Kołobrzegu</t>
  </si>
  <si>
    <t>Monitoring tv miasta - rozbudowa</t>
  </si>
  <si>
    <t>Rozbudowa Szkoły Podstawowej nr 6 - wykonanie dokumentacji i budowa</t>
  </si>
  <si>
    <t>Termomodernizacja obiektów użyteczności publicznej z tego:</t>
  </si>
  <si>
    <t>Termomodernizacja Szkoły Podstawowej nr 4</t>
  </si>
  <si>
    <t>Termomodernizacja Szkoły Podstawowej nr 5 z oddziałami integracyjnymi przy ul. Arciszewskiego</t>
  </si>
  <si>
    <t>Termomodernizacja Zespołu Szkół nr 2</t>
  </si>
  <si>
    <t>Przebudowa boisk szkolnych w Kołobrzegu, z tego:</t>
  </si>
  <si>
    <t>Budowa boiska szkolnego przy Szkole Podstawowej Nr 8</t>
  </si>
  <si>
    <t>Przebudowa boiska szkolnego przy Gimnazjum Nr 3 ul. Okopowa 1A w Kołobrzegu</t>
  </si>
  <si>
    <t>Przebudowa i remont budynku przy ul. Zwycięzców 12 i 12A</t>
  </si>
  <si>
    <t>Budowa oświetlenia podwórek</t>
  </si>
  <si>
    <t>Rewitalizacja plaż - refulacja, budowa ostróg.</t>
  </si>
  <si>
    <t>Toalety publiczne na terenie miasta Kołobrzeg</t>
  </si>
  <si>
    <t>Kanalizacja deszczowa Radzikowo II</t>
  </si>
  <si>
    <t>Przebudowa Biblioteki Publicznej</t>
  </si>
  <si>
    <t>Zachodniopomorski Program Szkolenia Młodzieży Piłkarskiej i Rozwoju Infrastruktury Sportowej EUROBOISKA</t>
  </si>
  <si>
    <t>Zagospodarowanie terenów sportowych przy ul Śliwińskiego</t>
  </si>
  <si>
    <t>Plac rekreacyjno - sportowy z kortem tenisowym i torem do jazdy na deskorolce na osiedlu Ogrody</t>
  </si>
  <si>
    <t>Zagospodarowanie placu rekreacyjno sportowego z budową muszli koncertowej kompleksowo - Wylotowa 80 A</t>
  </si>
  <si>
    <t>Plac zabaw przy ul. Wojska Polskiego</t>
  </si>
  <si>
    <t>Plac zabaw przy ul. Frankowskiego</t>
  </si>
  <si>
    <t>Plac zabaw przy ul. Poznańskiej</t>
  </si>
  <si>
    <t>Miniatura Bałtyku - otwarte kąpielisko</t>
  </si>
  <si>
    <t>Zagospodarowanie terenu przy ul. Wąskiej</t>
  </si>
  <si>
    <t>Budowa Centrum Rekreacyjnego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</si>
  <si>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</si>
  <si>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</si>
  <si>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</si>
  <si>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</si>
  <si>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</si>
  <si>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Przebudowa dróg na osiedlu Radzikowo II</t>
  </si>
  <si>
    <t>Regionalne Centrum Kultury w Kołobrzegu</t>
  </si>
  <si>
    <r>
      <t xml:space="preserve">Termomodernizacja Gimnazjum nr 3 </t>
    </r>
    <r>
      <rPr>
        <sz val="8.5"/>
        <rFont val="Arial"/>
        <family val="2"/>
      </rPr>
      <t>(dawniej Zespół Szkół nr3)</t>
    </r>
  </si>
  <si>
    <t>Przebudowa deszcówki w ul. Kościuszki</t>
  </si>
  <si>
    <t>Rewitalizacja parku nadmorskiego. Ścieżka ruchowa oraz parków miejskich</t>
  </si>
  <si>
    <t>Korty tenisowe</t>
  </si>
  <si>
    <t>Rady Miasta Kołobrzeg</t>
  </si>
  <si>
    <t>Załącznik Nr 6 do uchwały Nr X/88/07</t>
  </si>
  <si>
    <t>z dnia 13 lipca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</si>
</sst>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.5"/>
      <name val="Arial CE"/>
      <family val="2"/>
    </font>
    <font>
      <sz val="8.5"/>
      <name val="Verdana"/>
      <family val="2"/>
    </font>
    <font>
      <sz val="8"/>
      <name val="Verdana"/>
      <family val="2"/>
    </font>
    <font>
      <b/>
      <sz val="8.5"/>
      <name val="Arial CE"/>
      <family val="2"/>
    </font>
    <font>
      <i/>
      <sz val="10"/>
      <name val="Arial CE"/>
      <family val="2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18" applyNumberFormat="1" applyFont="1" applyFill="1" applyBorder="1" applyAlignment="1" applyProtection="1">
      <alignment vertical="center" wrapText="1"/>
      <protection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C1">
      <selection activeCell="E93" sqref="E93"/>
    </sheetView>
  </sheetViews>
  <sheetFormatPr defaultColWidth="9.00390625" defaultRowHeight="12.75"/>
  <cols>
    <col min="1" max="1" width="5.625" style="39" customWidth="1"/>
    <col min="2" max="2" width="6.00390625" style="39" customWidth="1"/>
    <col min="3" max="3" width="7.00390625" style="39" customWidth="1"/>
    <col min="4" max="4" width="17.00390625" style="39" customWidth="1"/>
    <col min="5" max="5" width="13.375" style="39" customWidth="1"/>
    <col min="6" max="6" width="15.00390625" style="39" customWidth="1"/>
    <col min="7" max="7" width="12.375" style="39" customWidth="1"/>
    <col min="8" max="8" width="10.75390625" style="39" customWidth="1"/>
    <col min="9" max="9" width="11.75390625" style="39" customWidth="1"/>
    <col min="10" max="10" width="14.125" style="39" customWidth="1"/>
    <col min="11" max="11" width="11.25390625" style="39" customWidth="1"/>
    <col min="12" max="12" width="11.00390625" style="39" customWidth="1"/>
    <col min="13" max="16384" width="9.125" style="39" customWidth="1"/>
  </cols>
  <sheetData>
    <row r="1" spans="10:12" ht="12.75">
      <c r="J1" s="39" t="s">
        <v>126</v>
      </c>
      <c r="L1" s="40"/>
    </row>
    <row r="2" ht="12.75">
      <c r="L2" s="40" t="s">
        <v>125</v>
      </c>
    </row>
    <row r="3" ht="12.75">
      <c r="L3" s="40" t="s">
        <v>127</v>
      </c>
    </row>
    <row r="4" ht="12.75">
      <c r="L4" s="40" t="s">
        <v>0</v>
      </c>
    </row>
    <row r="5" ht="12.75">
      <c r="L5" s="40" t="s">
        <v>1</v>
      </c>
    </row>
    <row r="6" ht="12.75">
      <c r="L6" s="40" t="s">
        <v>2</v>
      </c>
    </row>
    <row r="8" spans="1:12" ht="18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54" t="s">
        <v>4</v>
      </c>
      <c r="B10" s="54" t="s">
        <v>5</v>
      </c>
      <c r="C10" s="54" t="s">
        <v>6</v>
      </c>
      <c r="D10" s="55" t="s">
        <v>7</v>
      </c>
      <c r="E10" s="55" t="s">
        <v>8</v>
      </c>
      <c r="F10" s="55" t="s">
        <v>9</v>
      </c>
      <c r="G10" s="55"/>
      <c r="H10" s="55"/>
      <c r="I10" s="55"/>
      <c r="J10" s="55"/>
      <c r="K10" s="55"/>
      <c r="L10" s="55"/>
    </row>
    <row r="11" spans="1:12" ht="19.5" customHeight="1">
      <c r="A11" s="54"/>
      <c r="B11" s="54"/>
      <c r="C11" s="54"/>
      <c r="D11" s="55"/>
      <c r="E11" s="55"/>
      <c r="F11" s="55" t="s">
        <v>10</v>
      </c>
      <c r="G11" s="55" t="s">
        <v>11</v>
      </c>
      <c r="H11" s="55"/>
      <c r="I11" s="55"/>
      <c r="J11" s="55"/>
      <c r="K11" s="55" t="s">
        <v>12</v>
      </c>
      <c r="L11" s="55" t="s">
        <v>13</v>
      </c>
    </row>
    <row r="12" spans="1:12" ht="29.25" customHeight="1">
      <c r="A12" s="54"/>
      <c r="B12" s="54"/>
      <c r="C12" s="54"/>
      <c r="D12" s="55"/>
      <c r="E12" s="55"/>
      <c r="F12" s="55"/>
      <c r="G12" s="55" t="s">
        <v>14</v>
      </c>
      <c r="H12" s="55" t="s">
        <v>15</v>
      </c>
      <c r="I12" s="55" t="s">
        <v>16</v>
      </c>
      <c r="J12" s="55" t="s">
        <v>17</v>
      </c>
      <c r="K12" s="55"/>
      <c r="L12" s="55"/>
    </row>
    <row r="13" spans="1:12" ht="19.5" customHeight="1">
      <c r="A13" s="54"/>
      <c r="B13" s="54"/>
      <c r="C13" s="54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9.5" customHeight="1">
      <c r="A14" s="54"/>
      <c r="B14" s="54"/>
      <c r="C14" s="54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7.5" customHeight="1">
      <c r="A15" s="2">
        <v>1</v>
      </c>
      <c r="B15" s="2">
        <v>2</v>
      </c>
      <c r="C15" s="2">
        <v>3</v>
      </c>
      <c r="D15" s="2">
        <v>5</v>
      </c>
      <c r="E15" s="2">
        <v>6</v>
      </c>
      <c r="F15" s="2">
        <v>7</v>
      </c>
      <c r="G15" s="2">
        <v>8</v>
      </c>
      <c r="H15" s="2">
        <v>9</v>
      </c>
      <c r="I15" s="2">
        <v>10</v>
      </c>
      <c r="J15" s="2">
        <v>11</v>
      </c>
      <c r="K15" s="2">
        <v>12</v>
      </c>
      <c r="L15" s="2">
        <v>13</v>
      </c>
    </row>
    <row r="16" spans="1:12" ht="87" customHeight="1">
      <c r="A16" s="41" t="s">
        <v>18</v>
      </c>
      <c r="B16" s="3">
        <v>600</v>
      </c>
      <c r="C16" s="3">
        <v>60016</v>
      </c>
      <c r="D16" s="4" t="s">
        <v>19</v>
      </c>
      <c r="E16" s="5">
        <v>2187929</v>
      </c>
      <c r="F16" s="6">
        <v>700000</v>
      </c>
      <c r="G16" s="7">
        <v>700000</v>
      </c>
      <c r="H16" s="8"/>
      <c r="I16" s="9"/>
      <c r="J16" s="8"/>
      <c r="K16" s="6">
        <v>900000</v>
      </c>
      <c r="L16" s="6"/>
    </row>
    <row r="17" spans="1:12" ht="25.5" customHeight="1">
      <c r="A17" s="42"/>
      <c r="B17" s="10"/>
      <c r="C17" s="11"/>
      <c r="D17" s="4" t="s">
        <v>20</v>
      </c>
      <c r="E17" s="12">
        <v>553880</v>
      </c>
      <c r="F17" s="13">
        <v>360000</v>
      </c>
      <c r="G17" s="13">
        <v>360000</v>
      </c>
      <c r="H17" s="14"/>
      <c r="I17" s="15"/>
      <c r="J17" s="14"/>
      <c r="K17" s="13"/>
      <c r="L17" s="13"/>
    </row>
    <row r="18" spans="1:12" ht="24" customHeight="1">
      <c r="A18" s="43"/>
      <c r="B18" s="16"/>
      <c r="C18" s="17"/>
      <c r="D18" s="4" t="s">
        <v>21</v>
      </c>
      <c r="E18" s="12">
        <f>F18+K18+L18</f>
        <v>868200</v>
      </c>
      <c r="F18" s="13">
        <v>327800</v>
      </c>
      <c r="G18" s="13">
        <v>327800</v>
      </c>
      <c r="H18" s="14"/>
      <c r="I18" s="15"/>
      <c r="J18" s="14"/>
      <c r="K18" s="13">
        <v>540400</v>
      </c>
      <c r="L18" s="13"/>
    </row>
    <row r="19" spans="1:12" ht="24.75" customHeight="1">
      <c r="A19" s="44"/>
      <c r="B19" s="18"/>
      <c r="C19" s="19"/>
      <c r="D19" s="4" t="s">
        <v>22</v>
      </c>
      <c r="E19" s="12">
        <f>F19+K19+L19</f>
        <v>765849</v>
      </c>
      <c r="F19" s="13">
        <v>12200</v>
      </c>
      <c r="G19" s="13">
        <v>12200</v>
      </c>
      <c r="H19" s="14"/>
      <c r="I19" s="15"/>
      <c r="J19" s="14"/>
      <c r="K19" s="13">
        <v>359600</v>
      </c>
      <c r="L19" s="13">
        <v>394049</v>
      </c>
    </row>
    <row r="20" spans="1:12" ht="44.25" customHeight="1">
      <c r="A20" s="41" t="s">
        <v>23</v>
      </c>
      <c r="B20" s="3">
        <v>600</v>
      </c>
      <c r="C20" s="3">
        <v>60016</v>
      </c>
      <c r="D20" s="4" t="s">
        <v>24</v>
      </c>
      <c r="E20" s="5">
        <v>2082500</v>
      </c>
      <c r="F20" s="6">
        <v>1250000</v>
      </c>
      <c r="G20" s="7">
        <v>1250000</v>
      </c>
      <c r="H20" s="8"/>
      <c r="I20" s="9"/>
      <c r="J20" s="8"/>
      <c r="K20" s="6">
        <v>650000</v>
      </c>
      <c r="L20" s="6"/>
    </row>
    <row r="21" spans="1:12" ht="31.5">
      <c r="A21" s="41" t="s">
        <v>25</v>
      </c>
      <c r="B21" s="3">
        <v>600</v>
      </c>
      <c r="C21" s="3">
        <v>60016</v>
      </c>
      <c r="D21" s="4" t="s">
        <v>26</v>
      </c>
      <c r="E21" s="5">
        <v>17000000</v>
      </c>
      <c r="F21" s="6">
        <f>SUM(F22:F23)</f>
        <v>13084998</v>
      </c>
      <c r="G21" s="20"/>
      <c r="H21" s="8"/>
      <c r="I21" s="9"/>
      <c r="J21" s="6">
        <f>SUM(J22:J23)</f>
        <v>13084998</v>
      </c>
      <c r="K21" s="6">
        <f>SUM(K22:K23)</f>
        <v>4405880</v>
      </c>
      <c r="L21" s="6"/>
    </row>
    <row r="22" spans="1:12" ht="42">
      <c r="A22" s="42"/>
      <c r="B22" s="10"/>
      <c r="C22" s="11"/>
      <c r="D22" s="4" t="s">
        <v>27</v>
      </c>
      <c r="E22" s="5">
        <v>10532587</v>
      </c>
      <c r="F22" s="5">
        <f>9722593-22000</f>
        <v>9700593</v>
      </c>
      <c r="G22" s="5"/>
      <c r="H22" s="5"/>
      <c r="I22" s="5"/>
      <c r="J22" s="5">
        <f>9722593-22000</f>
        <v>9700593</v>
      </c>
      <c r="K22" s="5">
        <f>766373+22000</f>
        <v>788373</v>
      </c>
      <c r="L22" s="6"/>
    </row>
    <row r="23" spans="1:12" ht="73.5">
      <c r="A23" s="44"/>
      <c r="B23" s="18"/>
      <c r="C23" s="19"/>
      <c r="D23" s="4" t="s">
        <v>28</v>
      </c>
      <c r="E23" s="6">
        <v>7067413</v>
      </c>
      <c r="F23" s="6">
        <v>3384405</v>
      </c>
      <c r="G23" s="6"/>
      <c r="H23" s="6"/>
      <c r="I23" s="6"/>
      <c r="J23" s="6">
        <v>3384405</v>
      </c>
      <c r="K23" s="6">
        <v>3617507</v>
      </c>
      <c r="L23" s="6"/>
    </row>
    <row r="24" spans="1:12" ht="65.25" customHeight="1">
      <c r="A24" s="41" t="s">
        <v>29</v>
      </c>
      <c r="B24" s="3">
        <v>600</v>
      </c>
      <c r="C24" s="3">
        <v>60016</v>
      </c>
      <c r="D24" s="4" t="s">
        <v>30</v>
      </c>
      <c r="E24" s="5">
        <v>11096920</v>
      </c>
      <c r="F24" s="6">
        <f>6500000-1000000-1067000-3106998-1040000-286002</f>
        <v>0</v>
      </c>
      <c r="G24" s="6">
        <f>3401936-1000000-1067000-8934-1040000-286002</f>
        <v>0</v>
      </c>
      <c r="H24" s="8"/>
      <c r="I24" s="9"/>
      <c r="J24" s="6">
        <f>3098064-3098064</f>
        <v>0</v>
      </c>
      <c r="K24" s="6">
        <v>5294002</v>
      </c>
      <c r="L24" s="6">
        <v>5773998</v>
      </c>
    </row>
    <row r="25" spans="1:12" ht="108.75" customHeight="1">
      <c r="A25" s="41" t="s">
        <v>31</v>
      </c>
      <c r="B25" s="3">
        <v>600</v>
      </c>
      <c r="C25" s="3">
        <v>60016</v>
      </c>
      <c r="D25" s="4" t="s">
        <v>32</v>
      </c>
      <c r="E25" s="5">
        <f>3557188+1412500</f>
        <v>4969688</v>
      </c>
      <c r="F25" s="6">
        <f>2500000+812500-147000</f>
        <v>3165500</v>
      </c>
      <c r="G25" s="7">
        <f>1360903.18-147000</f>
        <v>1213903.18</v>
      </c>
      <c r="H25" s="8"/>
      <c r="I25" s="9"/>
      <c r="J25" s="7">
        <v>1951596.82</v>
      </c>
      <c r="K25" s="6"/>
      <c r="L25" s="6"/>
    </row>
    <row r="26" spans="1:12" ht="42">
      <c r="A26" s="41" t="s">
        <v>33</v>
      </c>
      <c r="B26" s="3">
        <v>600</v>
      </c>
      <c r="C26" s="3">
        <v>60016</v>
      </c>
      <c r="D26" s="4" t="s">
        <v>34</v>
      </c>
      <c r="E26" s="12">
        <f>560040+10756</f>
        <v>570796</v>
      </c>
      <c r="F26" s="12">
        <v>1098</v>
      </c>
      <c r="G26" s="12">
        <v>1098</v>
      </c>
      <c r="H26" s="12"/>
      <c r="I26" s="12"/>
      <c r="J26" s="12"/>
      <c r="K26" s="12">
        <f>E26-1098</f>
        <v>569698</v>
      </c>
      <c r="L26" s="12"/>
    </row>
    <row r="27" spans="1:12" ht="42">
      <c r="A27" s="41" t="s">
        <v>35</v>
      </c>
      <c r="B27" s="3">
        <v>600</v>
      </c>
      <c r="C27" s="3">
        <v>60016</v>
      </c>
      <c r="D27" s="4" t="s">
        <v>36</v>
      </c>
      <c r="E27" s="5">
        <v>3180000</v>
      </c>
      <c r="F27" s="6">
        <v>850000</v>
      </c>
      <c r="G27" s="6">
        <v>850000</v>
      </c>
      <c r="H27" s="8"/>
      <c r="I27" s="9"/>
      <c r="J27" s="8"/>
      <c r="K27" s="6">
        <v>1150000</v>
      </c>
      <c r="L27" s="6">
        <v>600000</v>
      </c>
    </row>
    <row r="28" spans="1:12" ht="21">
      <c r="A28" s="45"/>
      <c r="B28" s="21"/>
      <c r="C28" s="22"/>
      <c r="D28" s="4" t="s">
        <v>37</v>
      </c>
      <c r="E28" s="5">
        <f>F28+K28</f>
        <v>2000000</v>
      </c>
      <c r="F28" s="6">
        <v>850000</v>
      </c>
      <c r="G28" s="6"/>
      <c r="H28" s="8"/>
      <c r="I28" s="9"/>
      <c r="J28" s="8"/>
      <c r="K28" s="6">
        <v>1150000</v>
      </c>
      <c r="L28" s="6"/>
    </row>
    <row r="29" spans="1:12" ht="23.25" customHeight="1">
      <c r="A29" s="41" t="s">
        <v>38</v>
      </c>
      <c r="B29" s="3">
        <v>600</v>
      </c>
      <c r="C29" s="3">
        <v>60016</v>
      </c>
      <c r="D29" s="4" t="s">
        <v>39</v>
      </c>
      <c r="E29" s="12">
        <v>1369274</v>
      </c>
      <c r="F29" s="6">
        <f>830000+147000</f>
        <v>977000</v>
      </c>
      <c r="G29" s="6">
        <v>977000</v>
      </c>
      <c r="H29" s="8"/>
      <c r="I29" s="9"/>
      <c r="J29" s="8"/>
      <c r="K29" s="6"/>
      <c r="L29" s="6"/>
    </row>
    <row r="30" spans="1:12" ht="60" customHeight="1">
      <c r="A30" s="41" t="s">
        <v>40</v>
      </c>
      <c r="B30" s="3">
        <v>600</v>
      </c>
      <c r="C30" s="3">
        <v>60016</v>
      </c>
      <c r="D30" s="4" t="s">
        <v>41</v>
      </c>
      <c r="E30" s="5">
        <v>2510000</v>
      </c>
      <c r="F30" s="5">
        <f>G30+J30</f>
        <v>985000</v>
      </c>
      <c r="G30" s="5">
        <f>1522833.25-1088750-400000</f>
        <v>34083.25</v>
      </c>
      <c r="H30" s="23"/>
      <c r="I30" s="46"/>
      <c r="J30" s="5">
        <f>987166.75-36250</f>
        <v>950916.75</v>
      </c>
      <c r="K30" s="5"/>
      <c r="L30" s="5"/>
    </row>
    <row r="31" spans="1:12" ht="48" customHeight="1">
      <c r="A31" s="41" t="s">
        <v>42</v>
      </c>
      <c r="B31" s="3">
        <v>600</v>
      </c>
      <c r="C31" s="3">
        <v>60016</v>
      </c>
      <c r="D31" s="4" t="s">
        <v>43</v>
      </c>
      <c r="E31" s="5">
        <v>10000000</v>
      </c>
      <c r="F31" s="6">
        <v>50000</v>
      </c>
      <c r="G31" s="6">
        <v>7500</v>
      </c>
      <c r="H31" s="8"/>
      <c r="I31" s="9"/>
      <c r="J31" s="6">
        <v>42500</v>
      </c>
      <c r="K31" s="6">
        <v>2950000</v>
      </c>
      <c r="L31" s="6">
        <v>7000000</v>
      </c>
    </row>
    <row r="32" spans="1:12" ht="32.25" customHeight="1">
      <c r="A32" s="41" t="s">
        <v>44</v>
      </c>
      <c r="B32" s="3">
        <v>600</v>
      </c>
      <c r="C32" s="3">
        <v>60016</v>
      </c>
      <c r="D32" s="4" t="s">
        <v>45</v>
      </c>
      <c r="E32" s="5">
        <v>950000</v>
      </c>
      <c r="F32" s="6"/>
      <c r="G32" s="8"/>
      <c r="H32" s="8"/>
      <c r="I32" s="9"/>
      <c r="J32" s="8"/>
      <c r="K32" s="6">
        <v>450000</v>
      </c>
      <c r="L32" s="6">
        <v>500000</v>
      </c>
    </row>
    <row r="33" spans="1:12" ht="54" customHeight="1">
      <c r="A33" s="41" t="s">
        <v>46</v>
      </c>
      <c r="B33" s="3">
        <v>600</v>
      </c>
      <c r="C33" s="3">
        <v>60016</v>
      </c>
      <c r="D33" s="4" t="s">
        <v>47</v>
      </c>
      <c r="E33" s="5">
        <v>1300000</v>
      </c>
      <c r="F33" s="6">
        <v>100000</v>
      </c>
      <c r="G33" s="6">
        <v>15000</v>
      </c>
      <c r="H33" s="8"/>
      <c r="I33" s="9"/>
      <c r="J33" s="6">
        <v>85000</v>
      </c>
      <c r="K33" s="6">
        <v>300000</v>
      </c>
      <c r="L33" s="6">
        <v>900000</v>
      </c>
    </row>
    <row r="34" spans="1:12" ht="64.5" customHeight="1">
      <c r="A34" s="41" t="s">
        <v>48</v>
      </c>
      <c r="B34" s="3">
        <v>600</v>
      </c>
      <c r="C34" s="3">
        <v>60016</v>
      </c>
      <c r="D34" s="4" t="s">
        <v>49</v>
      </c>
      <c r="E34" s="5">
        <v>4400000</v>
      </c>
      <c r="F34" s="6">
        <v>500000</v>
      </c>
      <c r="G34" s="6">
        <v>500000</v>
      </c>
      <c r="H34" s="8"/>
      <c r="I34" s="9"/>
      <c r="J34" s="8"/>
      <c r="K34" s="6">
        <v>1500000</v>
      </c>
      <c r="L34" s="6">
        <v>1000000</v>
      </c>
    </row>
    <row r="35" spans="1:12" ht="43.5" customHeight="1">
      <c r="A35" s="41" t="s">
        <v>50</v>
      </c>
      <c r="B35" s="3">
        <v>600</v>
      </c>
      <c r="C35" s="3">
        <v>60016</v>
      </c>
      <c r="D35" s="4" t="s">
        <v>51</v>
      </c>
      <c r="E35" s="5">
        <v>1545000</v>
      </c>
      <c r="F35" s="6">
        <v>500000</v>
      </c>
      <c r="G35" s="6">
        <v>75000</v>
      </c>
      <c r="H35" s="8"/>
      <c r="I35" s="9"/>
      <c r="J35" s="6">
        <v>425000</v>
      </c>
      <c r="K35" s="6">
        <v>1000000</v>
      </c>
      <c r="L35" s="6"/>
    </row>
    <row r="36" spans="1:12" ht="33" customHeight="1">
      <c r="A36" s="41" t="s">
        <v>52</v>
      </c>
      <c r="B36" s="3">
        <v>600</v>
      </c>
      <c r="C36" s="3">
        <v>60016</v>
      </c>
      <c r="D36" s="4" t="s">
        <v>53</v>
      </c>
      <c r="E36" s="5">
        <f>1206685+75000</f>
        <v>1281685</v>
      </c>
      <c r="F36" s="6">
        <f>1050000+75000</f>
        <v>1125000</v>
      </c>
      <c r="G36" s="6">
        <f>1050000+75000</f>
        <v>1125000</v>
      </c>
      <c r="H36" s="8"/>
      <c r="I36" s="9"/>
      <c r="J36" s="8"/>
      <c r="K36" s="6"/>
      <c r="L36" s="6"/>
    </row>
    <row r="37" spans="1:12" ht="21.75" customHeight="1">
      <c r="A37" s="41" t="s">
        <v>54</v>
      </c>
      <c r="B37" s="3">
        <v>600</v>
      </c>
      <c r="C37" s="3">
        <v>60016</v>
      </c>
      <c r="D37" s="4" t="s">
        <v>55</v>
      </c>
      <c r="E37" s="5">
        <v>1491432</v>
      </c>
      <c r="F37" s="6">
        <v>100000</v>
      </c>
      <c r="G37" s="6">
        <v>15000</v>
      </c>
      <c r="H37" s="8"/>
      <c r="I37" s="9"/>
      <c r="J37" s="6">
        <v>85000</v>
      </c>
      <c r="K37" s="6">
        <f>700000+770000-100000</f>
        <v>1370000</v>
      </c>
      <c r="L37" s="6"/>
    </row>
    <row r="38" spans="1:12" ht="22.5" customHeight="1">
      <c r="A38" s="41" t="s">
        <v>56</v>
      </c>
      <c r="B38" s="3">
        <v>600</v>
      </c>
      <c r="C38" s="3">
        <v>60016</v>
      </c>
      <c r="D38" s="4" t="s">
        <v>57</v>
      </c>
      <c r="E38" s="5">
        <v>755718</v>
      </c>
      <c r="F38" s="6">
        <v>62400</v>
      </c>
      <c r="G38" s="6">
        <v>11000</v>
      </c>
      <c r="H38" s="8"/>
      <c r="I38" s="6"/>
      <c r="J38" s="6">
        <v>51400</v>
      </c>
      <c r="K38" s="6">
        <f>740000-F38</f>
        <v>677600</v>
      </c>
      <c r="L38" s="6"/>
    </row>
    <row r="39" spans="1:12" ht="47.25" customHeight="1">
      <c r="A39" s="41" t="s">
        <v>58</v>
      </c>
      <c r="B39" s="3">
        <v>600</v>
      </c>
      <c r="C39" s="3">
        <v>60016</v>
      </c>
      <c r="D39" s="24" t="s">
        <v>59</v>
      </c>
      <c r="E39" s="12">
        <f>SUM(E40:E42)</f>
        <v>1914400</v>
      </c>
      <c r="F39" s="12">
        <f>650000+70000</f>
        <v>720000</v>
      </c>
      <c r="G39" s="12">
        <f>650000+70000</f>
        <v>720000</v>
      </c>
      <c r="H39" s="14"/>
      <c r="I39" s="15"/>
      <c r="J39" s="14"/>
      <c r="K39" s="12">
        <v>720000</v>
      </c>
      <c r="L39" s="12">
        <v>450000</v>
      </c>
    </row>
    <row r="40" spans="1:12" ht="21">
      <c r="A40" s="47"/>
      <c r="B40" s="16"/>
      <c r="C40" s="16"/>
      <c r="D40" s="24" t="s">
        <v>60</v>
      </c>
      <c r="E40" s="12">
        <f>600000+24400</f>
        <v>624400</v>
      </c>
      <c r="F40" s="12">
        <v>600000</v>
      </c>
      <c r="G40" s="12">
        <v>600000</v>
      </c>
      <c r="H40" s="14"/>
      <c r="I40" s="15"/>
      <c r="J40" s="14"/>
      <c r="K40" s="12"/>
      <c r="L40" s="12"/>
    </row>
    <row r="41" spans="1:12" ht="21">
      <c r="A41" s="47"/>
      <c r="B41" s="16"/>
      <c r="C41" s="16"/>
      <c r="D41" s="24" t="s">
        <v>61</v>
      </c>
      <c r="E41" s="12">
        <f>F41+K41+L41</f>
        <v>840000</v>
      </c>
      <c r="F41" s="12">
        <v>120000</v>
      </c>
      <c r="G41" s="12">
        <v>120000</v>
      </c>
      <c r="H41" s="14"/>
      <c r="I41" s="15"/>
      <c r="J41" s="14"/>
      <c r="K41" s="12">
        <v>720000</v>
      </c>
      <c r="L41" s="12"/>
    </row>
    <row r="42" spans="1:12" ht="21">
      <c r="A42" s="47"/>
      <c r="B42" s="16"/>
      <c r="C42" s="16"/>
      <c r="D42" s="24" t="s">
        <v>62</v>
      </c>
      <c r="E42" s="12">
        <f>F42+K42+L42</f>
        <v>450000</v>
      </c>
      <c r="F42" s="12"/>
      <c r="G42" s="12"/>
      <c r="H42" s="14"/>
      <c r="I42" s="15"/>
      <c r="J42" s="14"/>
      <c r="K42" s="12"/>
      <c r="L42" s="12">
        <v>450000</v>
      </c>
    </row>
    <row r="43" spans="1:12" ht="22.5" customHeight="1">
      <c r="A43" s="41" t="s">
        <v>63</v>
      </c>
      <c r="B43" s="3">
        <v>600</v>
      </c>
      <c r="C43" s="3">
        <v>60016</v>
      </c>
      <c r="D43" s="24" t="s">
        <v>64</v>
      </c>
      <c r="E43" s="5">
        <f>650000*1.22</f>
        <v>793000</v>
      </c>
      <c r="F43" s="5"/>
      <c r="G43" s="8"/>
      <c r="H43" s="8"/>
      <c r="I43" s="9"/>
      <c r="J43" s="8"/>
      <c r="K43" s="6"/>
      <c r="L43" s="6">
        <v>520000</v>
      </c>
    </row>
    <row r="44" spans="1:12" ht="22.5" customHeight="1">
      <c r="A44" s="41" t="s">
        <v>65</v>
      </c>
      <c r="B44" s="3">
        <v>600</v>
      </c>
      <c r="C44" s="3">
        <v>60016</v>
      </c>
      <c r="D44" s="24" t="s">
        <v>66</v>
      </c>
      <c r="E44" s="5">
        <v>1500000</v>
      </c>
      <c r="F44" s="6">
        <v>50000</v>
      </c>
      <c r="G44" s="6">
        <v>7500</v>
      </c>
      <c r="H44" s="8"/>
      <c r="I44" s="9"/>
      <c r="J44" s="6">
        <v>42500</v>
      </c>
      <c r="K44" s="6">
        <v>450000</v>
      </c>
      <c r="L44" s="6">
        <v>1000000</v>
      </c>
    </row>
    <row r="45" spans="1:12" ht="21.75" customHeight="1">
      <c r="A45" s="41" t="s">
        <v>67</v>
      </c>
      <c r="B45" s="3">
        <v>600</v>
      </c>
      <c r="C45" s="3">
        <v>60016</v>
      </c>
      <c r="D45" s="24" t="s">
        <v>68</v>
      </c>
      <c r="E45" s="5">
        <v>3500000</v>
      </c>
      <c r="F45" s="5">
        <v>350000</v>
      </c>
      <c r="G45" s="5">
        <v>52500</v>
      </c>
      <c r="H45" s="8"/>
      <c r="I45" s="9"/>
      <c r="J45" s="5">
        <v>297500</v>
      </c>
      <c r="K45" s="6">
        <v>1500000</v>
      </c>
      <c r="L45" s="6">
        <v>1650000</v>
      </c>
    </row>
    <row r="46" spans="1:12" ht="63">
      <c r="A46" s="41" t="s">
        <v>69</v>
      </c>
      <c r="B46" s="3">
        <v>600</v>
      </c>
      <c r="C46" s="3">
        <v>60016</v>
      </c>
      <c r="D46" s="6" t="s">
        <v>70</v>
      </c>
      <c r="E46" s="5">
        <v>4000000</v>
      </c>
      <c r="F46" s="6">
        <f>217739-120000</f>
        <v>97739</v>
      </c>
      <c r="G46" s="6">
        <f>217739-120000</f>
        <v>97739</v>
      </c>
      <c r="H46" s="8"/>
      <c r="I46" s="9"/>
      <c r="J46" s="8"/>
      <c r="K46" s="6">
        <v>200000</v>
      </c>
      <c r="L46" s="6">
        <v>500000</v>
      </c>
    </row>
    <row r="47" spans="1:12" ht="22.5" customHeight="1">
      <c r="A47" s="41" t="s">
        <v>71</v>
      </c>
      <c r="B47" s="3">
        <v>600</v>
      </c>
      <c r="C47" s="3">
        <v>60016</v>
      </c>
      <c r="D47" s="6" t="s">
        <v>72</v>
      </c>
      <c r="E47" s="5">
        <v>1200000</v>
      </c>
      <c r="F47" s="6">
        <v>133400</v>
      </c>
      <c r="G47" s="6">
        <v>20000</v>
      </c>
      <c r="H47" s="8"/>
      <c r="I47" s="9"/>
      <c r="J47" s="6">
        <v>113400</v>
      </c>
      <c r="K47" s="6">
        <f>600000+600000-F47</f>
        <v>1066600</v>
      </c>
      <c r="L47" s="6"/>
    </row>
    <row r="48" spans="1:12" ht="84">
      <c r="A48" s="41" t="s">
        <v>73</v>
      </c>
      <c r="B48" s="3">
        <v>600</v>
      </c>
      <c r="C48" s="3">
        <v>60095</v>
      </c>
      <c r="D48" s="6" t="s">
        <v>74</v>
      </c>
      <c r="E48" s="5">
        <f>7000000+87268</f>
        <v>7087268</v>
      </c>
      <c r="F48" s="6">
        <f>5000000+1067000</f>
        <v>6067000</v>
      </c>
      <c r="G48" s="6">
        <f>1818736.84+1067000</f>
        <v>2885736.84</v>
      </c>
      <c r="H48" s="8"/>
      <c r="I48" s="9"/>
      <c r="J48" s="6">
        <v>3181263.16</v>
      </c>
      <c r="K48" s="6">
        <v>933000</v>
      </c>
      <c r="L48" s="6"/>
    </row>
    <row r="49" spans="1:12" ht="78.75" customHeight="1">
      <c r="A49" s="41" t="s">
        <v>75</v>
      </c>
      <c r="B49" s="3">
        <v>600</v>
      </c>
      <c r="C49" s="3">
        <v>60016</v>
      </c>
      <c r="D49" s="25" t="s">
        <v>76</v>
      </c>
      <c r="E49" s="5">
        <v>1800000</v>
      </c>
      <c r="F49" s="6">
        <v>100000</v>
      </c>
      <c r="G49" s="6">
        <v>15000</v>
      </c>
      <c r="H49" s="8"/>
      <c r="I49" s="9"/>
      <c r="J49" s="6">
        <v>85000</v>
      </c>
      <c r="K49" s="6">
        <v>400000</v>
      </c>
      <c r="L49" s="6">
        <v>1000000</v>
      </c>
    </row>
    <row r="50" spans="1:12" ht="87" customHeight="1">
      <c r="A50" s="41" t="s">
        <v>77</v>
      </c>
      <c r="B50" s="3">
        <v>600</v>
      </c>
      <c r="C50" s="3">
        <v>60016</v>
      </c>
      <c r="D50" s="25" t="s">
        <v>78</v>
      </c>
      <c r="E50" s="5">
        <v>1400000</v>
      </c>
      <c r="F50" s="6">
        <v>75000</v>
      </c>
      <c r="G50" s="6">
        <v>11250</v>
      </c>
      <c r="H50" s="8"/>
      <c r="I50" s="9"/>
      <c r="J50" s="6">
        <v>63750</v>
      </c>
      <c r="K50" s="6">
        <v>325000</v>
      </c>
      <c r="L50" s="6">
        <v>1000000</v>
      </c>
    </row>
    <row r="51" spans="1:12" ht="19.5" customHeight="1">
      <c r="A51" s="41" t="s">
        <v>79</v>
      </c>
      <c r="B51" s="3">
        <v>600</v>
      </c>
      <c r="C51" s="3">
        <v>60016</v>
      </c>
      <c r="D51" s="4" t="s">
        <v>80</v>
      </c>
      <c r="E51" s="12">
        <v>1000000</v>
      </c>
      <c r="F51" s="13">
        <f>150000+350000</f>
        <v>500000</v>
      </c>
      <c r="G51" s="48">
        <v>500000</v>
      </c>
      <c r="H51" s="14"/>
      <c r="I51" s="15"/>
      <c r="J51" s="14"/>
      <c r="K51" s="13">
        <v>500000</v>
      </c>
      <c r="L51" s="13"/>
    </row>
    <row r="52" spans="1:12" ht="52.5">
      <c r="A52" s="41">
        <v>28</v>
      </c>
      <c r="B52" s="3">
        <v>600</v>
      </c>
      <c r="C52" s="3">
        <v>60016</v>
      </c>
      <c r="D52" s="4" t="s">
        <v>81</v>
      </c>
      <c r="E52" s="5">
        <v>195000</v>
      </c>
      <c r="F52" s="6">
        <v>195000</v>
      </c>
      <c r="G52" s="23">
        <v>195000</v>
      </c>
      <c r="H52" s="8"/>
      <c r="I52" s="9"/>
      <c r="J52" s="8"/>
      <c r="K52" s="8"/>
      <c r="L52" s="8"/>
    </row>
    <row r="53" spans="1:12" ht="42">
      <c r="A53" s="41">
        <v>29</v>
      </c>
      <c r="B53" s="3">
        <v>600</v>
      </c>
      <c r="C53" s="3">
        <v>60016</v>
      </c>
      <c r="D53" s="4" t="s">
        <v>82</v>
      </c>
      <c r="E53" s="5">
        <v>360000</v>
      </c>
      <c r="F53" s="6">
        <v>360000</v>
      </c>
      <c r="G53" s="23">
        <v>360000</v>
      </c>
      <c r="H53" s="8"/>
      <c r="I53" s="9"/>
      <c r="J53" s="8"/>
      <c r="K53" s="8"/>
      <c r="L53" s="8"/>
    </row>
    <row r="54" spans="1:12" ht="21.75" customHeight="1">
      <c r="A54" s="41">
        <v>30</v>
      </c>
      <c r="B54" s="3">
        <v>600</v>
      </c>
      <c r="C54" s="3">
        <v>60016</v>
      </c>
      <c r="D54" s="4" t="s">
        <v>83</v>
      </c>
      <c r="E54" s="5">
        <v>3649744</v>
      </c>
      <c r="F54" s="6">
        <v>240200</v>
      </c>
      <c r="G54" s="23">
        <v>240200</v>
      </c>
      <c r="H54" s="8"/>
      <c r="I54" s="9"/>
      <c r="J54" s="8"/>
      <c r="K54" s="8"/>
      <c r="L54" s="8"/>
    </row>
    <row r="55" spans="1:12" ht="31.5">
      <c r="A55" s="41">
        <v>31</v>
      </c>
      <c r="B55" s="3">
        <v>600</v>
      </c>
      <c r="C55" s="3">
        <v>60016</v>
      </c>
      <c r="D55" s="4" t="s">
        <v>119</v>
      </c>
      <c r="E55" s="5">
        <v>3000000</v>
      </c>
      <c r="F55" s="6">
        <v>50000</v>
      </c>
      <c r="G55" s="23">
        <v>50000</v>
      </c>
      <c r="H55" s="8"/>
      <c r="I55" s="9"/>
      <c r="J55" s="8"/>
      <c r="K55" s="23">
        <v>1500000</v>
      </c>
      <c r="L55" s="23">
        <v>1450000</v>
      </c>
    </row>
    <row r="56" spans="1:12" ht="63">
      <c r="A56" s="41">
        <v>32</v>
      </c>
      <c r="B56" s="3">
        <v>600</v>
      </c>
      <c r="C56" s="3">
        <v>60041</v>
      </c>
      <c r="D56" s="4" t="s">
        <v>84</v>
      </c>
      <c r="E56" s="5">
        <f aca="true" t="shared" si="0" ref="E56:L56">SUM(E57:E58)</f>
        <v>100000000</v>
      </c>
      <c r="F56" s="5">
        <f t="shared" si="0"/>
        <v>1000000</v>
      </c>
      <c r="G56" s="5">
        <f t="shared" si="0"/>
        <v>150000</v>
      </c>
      <c r="H56" s="5">
        <f t="shared" si="0"/>
        <v>0</v>
      </c>
      <c r="I56" s="5">
        <f t="shared" si="0"/>
        <v>0</v>
      </c>
      <c r="J56" s="5">
        <f t="shared" si="0"/>
        <v>850000</v>
      </c>
      <c r="K56" s="5">
        <f t="shared" si="0"/>
        <v>33000000</v>
      </c>
      <c r="L56" s="5">
        <f t="shared" si="0"/>
        <v>33000000</v>
      </c>
    </row>
    <row r="57" spans="1:12" ht="52.5">
      <c r="A57" s="47"/>
      <c r="B57" s="16"/>
      <c r="C57" s="16"/>
      <c r="D57" s="4" t="s">
        <v>85</v>
      </c>
      <c r="E57" s="5">
        <v>45000000</v>
      </c>
      <c r="F57" s="6">
        <v>450000</v>
      </c>
      <c r="G57" s="23">
        <v>67500</v>
      </c>
      <c r="H57" s="8"/>
      <c r="I57" s="9"/>
      <c r="J57" s="6">
        <v>382500</v>
      </c>
      <c r="K57" s="6">
        <v>14850000</v>
      </c>
      <c r="L57" s="6">
        <v>14850000</v>
      </c>
    </row>
    <row r="58" spans="1:12" ht="52.5">
      <c r="A58" s="47"/>
      <c r="B58" s="16"/>
      <c r="C58" s="16"/>
      <c r="D58" s="4" t="s">
        <v>86</v>
      </c>
      <c r="E58" s="5">
        <v>55000000</v>
      </c>
      <c r="F58" s="6">
        <v>550000</v>
      </c>
      <c r="G58" s="23">
        <v>82500</v>
      </c>
      <c r="H58" s="8"/>
      <c r="I58" s="9"/>
      <c r="J58" s="6">
        <v>467500</v>
      </c>
      <c r="K58" s="6">
        <v>18150000</v>
      </c>
      <c r="L58" s="6">
        <v>18150000</v>
      </c>
    </row>
    <row r="59" spans="1:12" ht="73.5">
      <c r="A59" s="41">
        <v>33</v>
      </c>
      <c r="B59" s="3">
        <v>600</v>
      </c>
      <c r="C59" s="3">
        <v>60095</v>
      </c>
      <c r="D59" s="4" t="s">
        <v>87</v>
      </c>
      <c r="E59" s="5">
        <v>15000000</v>
      </c>
      <c r="F59" s="6">
        <v>170000</v>
      </c>
      <c r="G59" s="23">
        <v>170000</v>
      </c>
      <c r="H59" s="8"/>
      <c r="I59" s="9"/>
      <c r="J59" s="8"/>
      <c r="K59" s="6">
        <v>6000000</v>
      </c>
      <c r="L59" s="6">
        <v>4000000</v>
      </c>
    </row>
    <row r="60" spans="1:12" ht="57" customHeight="1">
      <c r="A60" s="41">
        <v>34</v>
      </c>
      <c r="B60" s="26">
        <v>630</v>
      </c>
      <c r="C60" s="26">
        <v>63095</v>
      </c>
      <c r="D60" s="4" t="s">
        <v>88</v>
      </c>
      <c r="E60" s="6">
        <v>964787</v>
      </c>
      <c r="F60" s="6">
        <v>250000</v>
      </c>
      <c r="G60" s="23">
        <v>250000</v>
      </c>
      <c r="H60" s="8"/>
      <c r="I60" s="9"/>
      <c r="J60" s="8"/>
      <c r="K60" s="8"/>
      <c r="L60" s="8"/>
    </row>
    <row r="61" spans="1:12" ht="26.25" customHeight="1">
      <c r="A61" s="41">
        <v>35</v>
      </c>
      <c r="B61" s="27">
        <v>754</v>
      </c>
      <c r="C61" s="27">
        <v>75495</v>
      </c>
      <c r="D61" s="6" t="s">
        <v>89</v>
      </c>
      <c r="E61" s="6">
        <f>1200000+14154</f>
        <v>1214154</v>
      </c>
      <c r="F61" s="6">
        <f>200000+50000</f>
        <v>250000</v>
      </c>
      <c r="G61" s="23">
        <v>250000</v>
      </c>
      <c r="H61" s="8"/>
      <c r="I61" s="9"/>
      <c r="J61" s="8"/>
      <c r="K61" s="6">
        <v>200000</v>
      </c>
      <c r="L61" s="6">
        <f>200000</f>
        <v>200000</v>
      </c>
    </row>
    <row r="62" spans="1:12" ht="54" customHeight="1">
      <c r="A62" s="41">
        <v>36</v>
      </c>
      <c r="B62" s="27">
        <v>801</v>
      </c>
      <c r="C62" s="27">
        <v>80101</v>
      </c>
      <c r="D62" s="6" t="s">
        <v>90</v>
      </c>
      <c r="E62" s="28">
        <v>1500000</v>
      </c>
      <c r="F62" s="6">
        <v>100000</v>
      </c>
      <c r="G62" s="6">
        <v>100000</v>
      </c>
      <c r="H62" s="8"/>
      <c r="I62" s="9"/>
      <c r="J62" s="8"/>
      <c r="K62" s="6">
        <v>600000</v>
      </c>
      <c r="L62" s="6">
        <v>800000</v>
      </c>
    </row>
    <row r="63" spans="1:12" ht="43.5" customHeight="1">
      <c r="A63" s="41">
        <v>37</v>
      </c>
      <c r="B63" s="27">
        <v>801</v>
      </c>
      <c r="C63" s="27">
        <v>80101</v>
      </c>
      <c r="D63" s="6" t="s">
        <v>91</v>
      </c>
      <c r="E63" s="28">
        <f>SUM(E64:E67)+12810</f>
        <v>10336090.629999999</v>
      </c>
      <c r="F63" s="6">
        <f>SUM(F65:F67)+F64</f>
        <v>9254800</v>
      </c>
      <c r="G63" s="6">
        <f>SUM(G65:G67)+G64</f>
        <v>4154800.44</v>
      </c>
      <c r="H63" s="6"/>
      <c r="I63" s="6"/>
      <c r="J63" s="6">
        <f>SUM(J65:J67)</f>
        <v>5100000</v>
      </c>
      <c r="K63" s="6">
        <v>0</v>
      </c>
      <c r="L63" s="6">
        <v>0</v>
      </c>
    </row>
    <row r="64" spans="1:12" ht="31.5">
      <c r="A64" s="41"/>
      <c r="B64" s="27"/>
      <c r="C64" s="27"/>
      <c r="D64" s="6" t="s">
        <v>92</v>
      </c>
      <c r="E64" s="28">
        <v>1276661.63</v>
      </c>
      <c r="F64" s="6">
        <v>254800</v>
      </c>
      <c r="G64" s="6">
        <v>254800.44</v>
      </c>
      <c r="H64" s="8"/>
      <c r="I64" s="9"/>
      <c r="J64" s="6"/>
      <c r="K64" s="6"/>
      <c r="L64" s="6"/>
    </row>
    <row r="65" spans="1:12" ht="43.5">
      <c r="A65" s="41"/>
      <c r="B65" s="27"/>
      <c r="C65" s="27"/>
      <c r="D65" s="6" t="s">
        <v>121</v>
      </c>
      <c r="E65" s="28">
        <f>F65+24659</f>
        <v>3024659</v>
      </c>
      <c r="F65" s="6">
        <v>3000000</v>
      </c>
      <c r="G65" s="6">
        <f>F65*15%</f>
        <v>450000</v>
      </c>
      <c r="H65" s="8"/>
      <c r="I65" s="9"/>
      <c r="J65" s="6">
        <f>F65*85%</f>
        <v>2550000</v>
      </c>
      <c r="K65" s="6"/>
      <c r="L65" s="6"/>
    </row>
    <row r="66" spans="1:12" ht="73.5">
      <c r="A66" s="41"/>
      <c r="B66" s="27"/>
      <c r="C66" s="27"/>
      <c r="D66" s="6" t="s">
        <v>93</v>
      </c>
      <c r="E66" s="28">
        <f>F66+21960</f>
        <v>3021960</v>
      </c>
      <c r="F66" s="6">
        <v>3000000</v>
      </c>
      <c r="G66" s="6">
        <f>F66*15%</f>
        <v>450000</v>
      </c>
      <c r="H66" s="8"/>
      <c r="I66" s="9"/>
      <c r="J66" s="6">
        <f>F66*85%</f>
        <v>2550000</v>
      </c>
      <c r="K66" s="6"/>
      <c r="L66" s="6"/>
    </row>
    <row r="67" spans="1:12" ht="27.75" customHeight="1">
      <c r="A67" s="41"/>
      <c r="B67" s="27"/>
      <c r="C67" s="27"/>
      <c r="D67" s="6" t="s">
        <v>94</v>
      </c>
      <c r="E67" s="28">
        <v>3000000</v>
      </c>
      <c r="F67" s="6">
        <v>3000000</v>
      </c>
      <c r="G67" s="6">
        <v>3000000</v>
      </c>
      <c r="H67" s="8"/>
      <c r="I67" s="9"/>
      <c r="J67" s="6"/>
      <c r="K67" s="6"/>
      <c r="L67" s="6"/>
    </row>
    <row r="68" spans="1:12" ht="33" customHeight="1">
      <c r="A68" s="41">
        <v>38</v>
      </c>
      <c r="B68" s="27">
        <v>801</v>
      </c>
      <c r="C68" s="27">
        <v>80101</v>
      </c>
      <c r="D68" s="6" t="s">
        <v>95</v>
      </c>
      <c r="E68" s="28">
        <v>5650000</v>
      </c>
      <c r="F68" s="6">
        <v>1450000</v>
      </c>
      <c r="G68" s="6">
        <v>1450000</v>
      </c>
      <c r="H68" s="8"/>
      <c r="I68" s="9"/>
      <c r="J68" s="8"/>
      <c r="K68" s="6">
        <v>1000000</v>
      </c>
      <c r="L68" s="6">
        <v>2100000</v>
      </c>
    </row>
    <row r="69" spans="1:12" ht="42">
      <c r="A69" s="45"/>
      <c r="B69" s="29"/>
      <c r="C69" s="30"/>
      <c r="D69" s="6" t="s">
        <v>96</v>
      </c>
      <c r="E69" s="28">
        <v>1811000</v>
      </c>
      <c r="F69" s="6">
        <v>1450000</v>
      </c>
      <c r="G69" s="6"/>
      <c r="H69" s="8"/>
      <c r="I69" s="9"/>
      <c r="J69" s="8"/>
      <c r="K69" s="6"/>
      <c r="L69" s="6"/>
    </row>
    <row r="70" spans="1:12" ht="33" customHeight="1">
      <c r="A70" s="41">
        <v>39</v>
      </c>
      <c r="B70" s="27">
        <v>851</v>
      </c>
      <c r="C70" s="27">
        <v>85154</v>
      </c>
      <c r="D70" s="6" t="s">
        <v>95</v>
      </c>
      <c r="E70" s="28">
        <v>5650000</v>
      </c>
      <c r="F70" s="6">
        <f>300000+61000</f>
        <v>361000</v>
      </c>
      <c r="G70" s="6">
        <f>300000+61000</f>
        <v>361000</v>
      </c>
      <c r="H70" s="8"/>
      <c r="I70" s="9"/>
      <c r="J70" s="8"/>
      <c r="K70" s="6">
        <v>300000</v>
      </c>
      <c r="L70" s="6">
        <f>300000-61000</f>
        <v>239000</v>
      </c>
    </row>
    <row r="71" spans="1:12" ht="42">
      <c r="A71" s="42"/>
      <c r="B71" s="31"/>
      <c r="C71" s="32"/>
      <c r="D71" s="6" t="s">
        <v>96</v>
      </c>
      <c r="E71" s="28">
        <v>1811000</v>
      </c>
      <c r="F71" s="6">
        <f>270000+61000</f>
        <v>331000</v>
      </c>
      <c r="G71" s="6">
        <f>270000+61000</f>
        <v>331000</v>
      </c>
      <c r="H71" s="8"/>
      <c r="I71" s="9"/>
      <c r="J71" s="8"/>
      <c r="K71" s="6"/>
      <c r="L71" s="6"/>
    </row>
    <row r="72" spans="1:12" ht="52.5">
      <c r="A72" s="44"/>
      <c r="B72" s="33"/>
      <c r="C72" s="34"/>
      <c r="D72" s="6" t="s">
        <v>97</v>
      </c>
      <c r="E72" s="28">
        <v>1500000</v>
      </c>
      <c r="F72" s="6">
        <f>30000</f>
        <v>30000</v>
      </c>
      <c r="G72" s="6">
        <v>30000</v>
      </c>
      <c r="H72" s="8"/>
      <c r="I72" s="9"/>
      <c r="J72" s="8"/>
      <c r="K72" s="6"/>
      <c r="L72" s="6">
        <v>500000</v>
      </c>
    </row>
    <row r="73" spans="1:12" ht="52.5">
      <c r="A73" s="41">
        <v>40</v>
      </c>
      <c r="B73" s="27">
        <v>852</v>
      </c>
      <c r="C73" s="27">
        <v>85219</v>
      </c>
      <c r="D73" s="4" t="s">
        <v>98</v>
      </c>
      <c r="E73" s="28">
        <v>1800000</v>
      </c>
      <c r="F73" s="8"/>
      <c r="G73" s="6"/>
      <c r="H73" s="8"/>
      <c r="I73" s="9"/>
      <c r="J73" s="8"/>
      <c r="K73" s="6">
        <v>200000</v>
      </c>
      <c r="L73" s="6">
        <v>800000</v>
      </c>
    </row>
    <row r="74" spans="1:12" ht="27" customHeight="1">
      <c r="A74" s="41">
        <v>41</v>
      </c>
      <c r="B74" s="27">
        <v>900</v>
      </c>
      <c r="C74" s="27">
        <v>90015</v>
      </c>
      <c r="D74" s="4" t="s">
        <v>99</v>
      </c>
      <c r="E74" s="28">
        <v>269000</v>
      </c>
      <c r="F74" s="6">
        <v>69000</v>
      </c>
      <c r="G74" s="6">
        <v>69000</v>
      </c>
      <c r="H74" s="8"/>
      <c r="I74" s="9"/>
      <c r="J74" s="8"/>
      <c r="K74" s="6">
        <v>100000</v>
      </c>
      <c r="L74" s="6">
        <v>100000</v>
      </c>
    </row>
    <row r="75" spans="1:12" ht="55.5" customHeight="1">
      <c r="A75" s="41">
        <v>42</v>
      </c>
      <c r="B75" s="27">
        <v>900</v>
      </c>
      <c r="C75" s="27">
        <v>90095</v>
      </c>
      <c r="D75" s="4" t="s">
        <v>123</v>
      </c>
      <c r="E75" s="5">
        <v>12650000</v>
      </c>
      <c r="F75" s="6">
        <v>200000</v>
      </c>
      <c r="G75" s="6">
        <v>30000</v>
      </c>
      <c r="H75" s="8"/>
      <c r="I75" s="9"/>
      <c r="J75" s="6">
        <v>170000</v>
      </c>
      <c r="K75" s="6">
        <v>2500000</v>
      </c>
      <c r="L75" s="6">
        <v>2500000</v>
      </c>
    </row>
    <row r="76" spans="1:12" ht="48" customHeight="1">
      <c r="A76" s="41">
        <v>43</v>
      </c>
      <c r="B76" s="27">
        <v>900</v>
      </c>
      <c r="C76" s="27">
        <v>90095</v>
      </c>
      <c r="D76" s="4" t="s">
        <v>100</v>
      </c>
      <c r="E76" s="5">
        <v>8142699</v>
      </c>
      <c r="F76" s="6">
        <v>800000</v>
      </c>
      <c r="G76" s="6">
        <v>120000</v>
      </c>
      <c r="H76" s="8"/>
      <c r="I76" s="9"/>
      <c r="J76" s="6">
        <v>680000</v>
      </c>
      <c r="K76" s="6">
        <v>1000000</v>
      </c>
      <c r="L76" s="6">
        <v>6200000</v>
      </c>
    </row>
    <row r="77" spans="1:12" ht="33" customHeight="1">
      <c r="A77" s="41">
        <v>44</v>
      </c>
      <c r="B77" s="27">
        <v>900</v>
      </c>
      <c r="C77" s="27">
        <v>90095</v>
      </c>
      <c r="D77" s="4" t="s">
        <v>101</v>
      </c>
      <c r="E77" s="5">
        <v>2500000</v>
      </c>
      <c r="F77" s="6">
        <f>575000+250000</f>
        <v>825000</v>
      </c>
      <c r="G77" s="6">
        <f>575000+250000</f>
        <v>825000</v>
      </c>
      <c r="H77" s="8"/>
      <c r="I77" s="9"/>
      <c r="J77" s="8"/>
      <c r="K77" s="6">
        <v>250000</v>
      </c>
      <c r="L77" s="6">
        <v>250000</v>
      </c>
    </row>
    <row r="78" spans="1:12" ht="33" customHeight="1">
      <c r="A78" s="41">
        <v>45</v>
      </c>
      <c r="B78" s="27">
        <v>900</v>
      </c>
      <c r="C78" s="27">
        <v>90095</v>
      </c>
      <c r="D78" s="4" t="s">
        <v>122</v>
      </c>
      <c r="E78" s="5">
        <v>300000</v>
      </c>
      <c r="F78" s="6">
        <v>300000</v>
      </c>
      <c r="G78" s="6"/>
      <c r="H78" s="8"/>
      <c r="I78" s="9"/>
      <c r="J78" s="8"/>
      <c r="K78" s="6"/>
      <c r="L78" s="6"/>
    </row>
    <row r="79" spans="1:12" ht="32.25" customHeight="1">
      <c r="A79" s="41">
        <v>46</v>
      </c>
      <c r="B79" s="27">
        <v>900</v>
      </c>
      <c r="C79" s="27">
        <v>90095</v>
      </c>
      <c r="D79" s="4" t="s">
        <v>102</v>
      </c>
      <c r="E79" s="5">
        <v>1000000</v>
      </c>
      <c r="F79" s="6">
        <v>150000</v>
      </c>
      <c r="G79" s="6">
        <v>150000</v>
      </c>
      <c r="H79" s="8"/>
      <c r="I79" s="9"/>
      <c r="J79" s="8"/>
      <c r="K79" s="6">
        <v>500000</v>
      </c>
      <c r="L79" s="6">
        <v>350000</v>
      </c>
    </row>
    <row r="80" spans="1:12" ht="26.25" customHeight="1">
      <c r="A80" s="41">
        <v>47</v>
      </c>
      <c r="B80" s="27">
        <v>921</v>
      </c>
      <c r="C80" s="27">
        <v>92116</v>
      </c>
      <c r="D80" s="4" t="s">
        <v>103</v>
      </c>
      <c r="E80" s="5">
        <v>1600000</v>
      </c>
      <c r="F80" s="6">
        <v>100000</v>
      </c>
      <c r="G80" s="6">
        <v>100000</v>
      </c>
      <c r="H80" s="8"/>
      <c r="I80" s="9"/>
      <c r="J80" s="8"/>
      <c r="K80" s="6">
        <f>1050000+450000</f>
        <v>1500000</v>
      </c>
      <c r="L80" s="6"/>
    </row>
    <row r="81" spans="1:12" s="50" customFormat="1" ht="31.5">
      <c r="A81" s="41">
        <v>48</v>
      </c>
      <c r="B81" s="27">
        <v>921</v>
      </c>
      <c r="C81" s="27">
        <v>92195</v>
      </c>
      <c r="D81" s="4" t="s">
        <v>120</v>
      </c>
      <c r="E81" s="5">
        <f>F81+K81+L81</f>
        <v>14460000</v>
      </c>
      <c r="F81" s="6">
        <f>G81+H81+J81</f>
        <v>12500000</v>
      </c>
      <c r="G81" s="6">
        <f>146462+1040000+5460000</f>
        <v>6646462</v>
      </c>
      <c r="H81" s="6">
        <v>2064531</v>
      </c>
      <c r="I81" s="49"/>
      <c r="J81" s="6">
        <v>3789007</v>
      </c>
      <c r="K81" s="6">
        <f>6520000-5460000+400000</f>
        <v>1460000</v>
      </c>
      <c r="L81" s="6">
        <v>500000</v>
      </c>
    </row>
    <row r="82" spans="1:12" ht="90.75" customHeight="1">
      <c r="A82" s="41">
        <v>49</v>
      </c>
      <c r="B82" s="27">
        <v>926</v>
      </c>
      <c r="C82" s="27">
        <v>92695</v>
      </c>
      <c r="D82" s="35" t="s">
        <v>104</v>
      </c>
      <c r="E82" s="5">
        <v>3300000</v>
      </c>
      <c r="F82" s="6">
        <v>25000</v>
      </c>
      <c r="G82" s="6">
        <v>3750</v>
      </c>
      <c r="H82" s="8"/>
      <c r="I82" s="9"/>
      <c r="J82" s="8">
        <v>21250</v>
      </c>
      <c r="K82" s="6">
        <f>125000+300000</f>
        <v>425000</v>
      </c>
      <c r="L82" s="6">
        <v>2850000</v>
      </c>
    </row>
    <row r="83" spans="1:12" ht="42">
      <c r="A83" s="41">
        <v>50</v>
      </c>
      <c r="B83" s="27">
        <v>926</v>
      </c>
      <c r="C83" s="27">
        <v>92695</v>
      </c>
      <c r="D83" s="4" t="s">
        <v>105</v>
      </c>
      <c r="E83" s="5">
        <v>30000000</v>
      </c>
      <c r="F83" s="6">
        <f>425000</f>
        <v>425000</v>
      </c>
      <c r="G83" s="6">
        <f>63750</f>
        <v>63750</v>
      </c>
      <c r="H83" s="8"/>
      <c r="I83" s="9"/>
      <c r="J83" s="6">
        <f>361250</f>
        <v>361250</v>
      </c>
      <c r="K83" s="6">
        <v>3000000</v>
      </c>
      <c r="L83" s="6">
        <v>10000000</v>
      </c>
    </row>
    <row r="84" spans="1:12" ht="63">
      <c r="A84" s="41">
        <v>51</v>
      </c>
      <c r="B84" s="27">
        <v>926</v>
      </c>
      <c r="C84" s="27">
        <v>92695</v>
      </c>
      <c r="D84" s="4" t="s">
        <v>106</v>
      </c>
      <c r="E84" s="5">
        <v>2500000</v>
      </c>
      <c r="F84" s="6">
        <f>500000+100000</f>
        <v>600000</v>
      </c>
      <c r="G84" s="6">
        <f>500000+100000</f>
        <v>600000</v>
      </c>
      <c r="H84" s="8"/>
      <c r="I84" s="9"/>
      <c r="J84" s="8"/>
      <c r="K84" s="6">
        <v>1400000</v>
      </c>
      <c r="L84" s="6"/>
    </row>
    <row r="85" spans="1:12" ht="73.5">
      <c r="A85" s="41">
        <v>52</v>
      </c>
      <c r="B85" s="27">
        <v>926</v>
      </c>
      <c r="C85" s="27">
        <v>92695</v>
      </c>
      <c r="D85" s="4" t="s">
        <v>107</v>
      </c>
      <c r="E85" s="5">
        <v>1925000</v>
      </c>
      <c r="F85" s="6">
        <f>500000+25000</f>
        <v>525000</v>
      </c>
      <c r="G85" s="6">
        <f>500000+25000</f>
        <v>525000</v>
      </c>
      <c r="H85" s="8"/>
      <c r="I85" s="9"/>
      <c r="J85" s="8"/>
      <c r="K85" s="6">
        <v>1400000</v>
      </c>
      <c r="L85" s="6"/>
    </row>
    <row r="86" spans="1:12" ht="27" customHeight="1">
      <c r="A86" s="41">
        <v>53</v>
      </c>
      <c r="B86" s="27">
        <v>926</v>
      </c>
      <c r="C86" s="27">
        <v>92695</v>
      </c>
      <c r="D86" s="35" t="s">
        <v>108</v>
      </c>
      <c r="E86" s="5">
        <v>500000</v>
      </c>
      <c r="F86" s="6"/>
      <c r="G86" s="8"/>
      <c r="H86" s="8"/>
      <c r="I86" s="9"/>
      <c r="J86" s="8"/>
      <c r="K86" s="6"/>
      <c r="L86" s="6">
        <v>500000</v>
      </c>
    </row>
    <row r="87" spans="1:12" ht="23.25" customHeight="1">
      <c r="A87" s="41">
        <v>54</v>
      </c>
      <c r="B87" s="27">
        <v>926</v>
      </c>
      <c r="C87" s="27">
        <v>92695</v>
      </c>
      <c r="D87" s="24" t="s">
        <v>109</v>
      </c>
      <c r="E87" s="5">
        <v>500000</v>
      </c>
      <c r="F87" s="6"/>
      <c r="G87" s="8"/>
      <c r="H87" s="8"/>
      <c r="I87" s="9"/>
      <c r="J87" s="8"/>
      <c r="K87" s="6">
        <v>30000</v>
      </c>
      <c r="L87" s="6">
        <v>470000</v>
      </c>
    </row>
    <row r="88" spans="1:12" ht="21">
      <c r="A88" s="41">
        <v>55</v>
      </c>
      <c r="B88" s="27">
        <v>926</v>
      </c>
      <c r="C88" s="27">
        <v>92695</v>
      </c>
      <c r="D88" s="24" t="s">
        <v>110</v>
      </c>
      <c r="E88" s="5">
        <v>100000</v>
      </c>
      <c r="F88" s="5"/>
      <c r="G88" s="8"/>
      <c r="H88" s="8"/>
      <c r="I88" s="9"/>
      <c r="J88" s="8"/>
      <c r="K88" s="5"/>
      <c r="L88" s="5">
        <v>100000</v>
      </c>
    </row>
    <row r="89" spans="1:12" ht="21">
      <c r="A89" s="41">
        <v>56</v>
      </c>
      <c r="B89" s="27">
        <v>926</v>
      </c>
      <c r="C89" s="27">
        <v>92695</v>
      </c>
      <c r="D89" s="24" t="s">
        <v>111</v>
      </c>
      <c r="E89" s="5">
        <v>35000000</v>
      </c>
      <c r="F89" s="5"/>
      <c r="G89" s="8"/>
      <c r="H89" s="8"/>
      <c r="I89" s="9"/>
      <c r="J89" s="8"/>
      <c r="K89" s="5">
        <v>1000000</v>
      </c>
      <c r="L89" s="6">
        <v>3000000</v>
      </c>
    </row>
    <row r="90" spans="1:12" ht="31.5">
      <c r="A90" s="41">
        <v>57</v>
      </c>
      <c r="B90" s="27">
        <v>926</v>
      </c>
      <c r="C90" s="27">
        <v>92695</v>
      </c>
      <c r="D90" s="36" t="s">
        <v>112</v>
      </c>
      <c r="E90" s="23">
        <v>436943</v>
      </c>
      <c r="F90" s="23">
        <v>10000</v>
      </c>
      <c r="G90" s="23">
        <v>10000</v>
      </c>
      <c r="H90" s="8"/>
      <c r="I90" s="9"/>
      <c r="J90" s="8"/>
      <c r="K90" s="8"/>
      <c r="L90" s="8"/>
    </row>
    <row r="91" spans="1:12" ht="21">
      <c r="A91" s="41">
        <v>58</v>
      </c>
      <c r="B91" s="27">
        <v>926</v>
      </c>
      <c r="C91" s="27">
        <v>92695</v>
      </c>
      <c r="D91" s="36" t="s">
        <v>113</v>
      </c>
      <c r="E91" s="23">
        <v>17223346</v>
      </c>
      <c r="F91" s="23">
        <f>903+100000-84502</f>
        <v>16401</v>
      </c>
      <c r="G91" s="23">
        <f>903+100000-84502</f>
        <v>16401</v>
      </c>
      <c r="H91" s="8"/>
      <c r="I91" s="9"/>
      <c r="J91" s="8"/>
      <c r="K91" s="8"/>
      <c r="L91" s="8"/>
    </row>
    <row r="92" spans="1:12" ht="12.75">
      <c r="A92" s="41">
        <v>59</v>
      </c>
      <c r="B92" s="27">
        <v>926</v>
      </c>
      <c r="C92" s="27">
        <v>92695</v>
      </c>
      <c r="D92" s="36" t="s">
        <v>124</v>
      </c>
      <c r="E92" s="23">
        <v>1500000</v>
      </c>
      <c r="F92" s="23">
        <v>100000</v>
      </c>
      <c r="G92" s="23">
        <v>100000</v>
      </c>
      <c r="H92" s="8"/>
      <c r="I92" s="9"/>
      <c r="J92" s="8"/>
      <c r="K92" s="8">
        <v>1400000</v>
      </c>
      <c r="L92" s="8"/>
    </row>
    <row r="93" spans="1:12" ht="12.75" customHeight="1">
      <c r="A93" s="56" t="s">
        <v>114</v>
      </c>
      <c r="B93" s="56"/>
      <c r="C93" s="56"/>
      <c r="D93" s="56"/>
      <c r="E93" s="37">
        <v>365241564</v>
      </c>
      <c r="F93" s="37">
        <f aca="true" t="shared" si="1" ref="E93:L93">SUM(F16:F91)-F16-F21-F27-F39-F56-F68-F70-F63</f>
        <v>61770536</v>
      </c>
      <c r="G93" s="37">
        <f t="shared" si="1"/>
        <v>25674673.710000005</v>
      </c>
      <c r="H93" s="37">
        <f t="shared" si="1"/>
        <v>2064531</v>
      </c>
      <c r="I93" s="37">
        <f t="shared" si="1"/>
        <v>0</v>
      </c>
      <c r="J93" s="37">
        <f t="shared" si="1"/>
        <v>31431331.730000004</v>
      </c>
      <c r="K93" s="37">
        <f t="shared" si="1"/>
        <v>83376780</v>
      </c>
      <c r="L93" s="37">
        <f t="shared" si="1"/>
        <v>89258047</v>
      </c>
    </row>
    <row r="94" spans="1:6" ht="12.75">
      <c r="A94" s="39" t="s">
        <v>115</v>
      </c>
      <c r="E94" s="51">
        <f>SUM(E16:E91)-E16-E21-E39-E68-E70</f>
        <v>479357654.26</v>
      </c>
      <c r="F94" s="51"/>
    </row>
    <row r="95" spans="1:11" ht="12.75">
      <c r="A95" s="39" t="s">
        <v>116</v>
      </c>
      <c r="K95" s="52"/>
    </row>
    <row r="96" ht="12.75">
      <c r="A96" s="39" t="s">
        <v>117</v>
      </c>
    </row>
    <row r="97" ht="12.75">
      <c r="A97" s="39" t="s">
        <v>118</v>
      </c>
    </row>
    <row r="98" ht="12.75">
      <c r="A98" s="38"/>
    </row>
  </sheetData>
  <mergeCells count="16">
    <mergeCell ref="A93:D93"/>
    <mergeCell ref="L11:L14"/>
    <mergeCell ref="G12:G14"/>
    <mergeCell ref="H12:H14"/>
    <mergeCell ref="I12:I14"/>
    <mergeCell ref="J12:J14"/>
    <mergeCell ref="A8:L8"/>
    <mergeCell ref="A10:A14"/>
    <mergeCell ref="B10:B14"/>
    <mergeCell ref="C10:C14"/>
    <mergeCell ref="D10:D14"/>
    <mergeCell ref="E10:E14"/>
    <mergeCell ref="F10:L10"/>
    <mergeCell ref="F11:F14"/>
    <mergeCell ref="G11:J11"/>
    <mergeCell ref="K11:K14"/>
  </mergeCells>
  <printOptions horizontalCentered="1"/>
  <pageMargins left="0.5118055555555556" right="0.39375" top="0.7875" bottom="0.7875" header="0.5118055555555556" footer="0.511805555555555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 </cp:lastModifiedBy>
  <cp:lastPrinted>2007-07-24T11:35:33Z</cp:lastPrinted>
  <dcterms:created xsi:type="dcterms:W3CDTF">1998-12-09T13:02:10Z</dcterms:created>
  <dcterms:modified xsi:type="dcterms:W3CDTF">2007-07-24T12:10:02Z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