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budżet" sheetId="1" r:id="rId1"/>
  </sheets>
  <definedNames/>
  <calcPr fullCalcOnLoad="1"/>
</workbook>
</file>

<file path=xl/sharedStrings.xml><?xml version="1.0" encoding="utf-8"?>
<sst xmlns="http://schemas.openxmlformats.org/spreadsheetml/2006/main" count="200" uniqueCount="200">
  <si>
    <t>Załącznik Nr 6 do Uchwały Nr XXXIII/425/05                                                                                                                                                                                                                        Rady Miejskiej w Kołobrzegu z dnia 23 lutego 2005 r. zmieniającej</t>
  </si>
  <si>
    <t>Załącznik Nr 12 do Uchwały Nr XXX/386/04</t>
  </si>
  <si>
    <t>Rady Miejskiej w Kołobrzegu z dnia 15 grudnia 2004 r.</t>
  </si>
  <si>
    <r>
      <rPr>
        <b/>
        <sz val="10"/>
        <rFont val="Verdana"/>
        <family val="2"/>
      </rPr>
      <t>LIMITY WYDATKÓW BUDŻETOWYCH NA WIELOLETNIE PROGRAMY INWESTYCYJNE
GMINY MIEJSKIEJ KOŁOBRZEG W 2005 ROKU</t>
    </r>
  </si>
  <si>
    <t>Lp</t>
  </si>
  <si>
    <t>Dział</t>
  </si>
  <si>
    <t>Rozdz.</t>
  </si>
  <si>
    <t>Nazwa zadania</t>
  </si>
  <si>
    <t>Wartość kosztorysowa</t>
  </si>
  <si>
    <r>
      <rPr>
        <b/>
        <sz val="8.5"/>
        <rFont val="Verdana"/>
        <family val="2"/>
      </rPr>
      <t>Okres
realizacji</t>
    </r>
  </si>
  <si>
    <t>Wydatki do 2004 [zł]</t>
  </si>
  <si>
    <t>Wielkość nakładów w latach [zł]</t>
  </si>
  <si>
    <t>Uwagi</t>
  </si>
  <si>
    <t>TRANSPORT I ŁĄCZNOŚĆ - dz. 600</t>
  </si>
  <si>
    <t>Budowa ul. Cichej wraz z oświetleniem</t>
  </si>
  <si>
    <t>2003-2005</t>
  </si>
  <si>
    <t>Miasto</t>
  </si>
  <si>
    <t>Modernizacja nawierzchni ulic na osiedlu Radzikowo III: Perłowa, Tęczowa i Koralowa wraz z ich odwodnieniem</t>
  </si>
  <si>
    <t>1999-2008</t>
  </si>
  <si>
    <t>Miasto+UE</t>
  </si>
  <si>
    <t>Drogi na osiedlu Radzikowo IV wraz z kanalizacją deszczową</t>
  </si>
  <si>
    <t>1996-2007</t>
  </si>
  <si>
    <t>Miasto+UE</t>
  </si>
  <si>
    <t>Przebudowa ul.Kresowej</t>
  </si>
  <si>
    <t>2003-2006</t>
  </si>
  <si>
    <t>Miasto+UE</t>
  </si>
  <si>
    <t>Przebudowa ul. Albatrosa, Stoczniowców, Łososiowa (pas jezdny, chodniki, parkingi, oświetlenie)</t>
  </si>
  <si>
    <t>2003-2008</t>
  </si>
  <si>
    <t>Miasto+UE</t>
  </si>
  <si>
    <t>Modernizacja ul. Św. Wojciecha</t>
  </si>
  <si>
    <t>2000-2007</t>
  </si>
  <si>
    <t>Miasto+UE</t>
  </si>
  <si>
    <t>Modernizacja ulicy Kościuszki</t>
  </si>
  <si>
    <t>2002-2006</t>
  </si>
  <si>
    <t>Miasto+UE</t>
  </si>
  <si>
    <t>Budowa ulicy Kossaka</t>
  </si>
  <si>
    <t>2004-2006</t>
  </si>
  <si>
    <t>Miasto+UE</t>
  </si>
  <si>
    <t>Budowa drogi pomiędzy Unii Lubelskiej i Okopową</t>
  </si>
  <si>
    <t>2004-2006</t>
  </si>
  <si>
    <t>Miasto+UE</t>
  </si>
  <si>
    <t>Modernizacja nawierzchni dróg na osiedlu Podczele</t>
  </si>
  <si>
    <t>2004-2008</t>
  </si>
  <si>
    <t>Miasto+UE</t>
  </si>
  <si>
    <t>Przebudowa ul. Janiska</t>
  </si>
  <si>
    <t>2004-2007</t>
  </si>
  <si>
    <t>Miasto+UE</t>
  </si>
  <si>
    <t>Przebudowa ul. Gryfitów</t>
  </si>
  <si>
    <t>2004-2007</t>
  </si>
  <si>
    <t>Miasto+UE</t>
  </si>
  <si>
    <t>Kładka dla pieszych nad rzeką Parsęta zlokalizowana pomiędzy ul. Reja a Portem Jachtowym - budowa</t>
  </si>
  <si>
    <t>2003-2005</t>
  </si>
  <si>
    <t>Miasto+UE</t>
  </si>
  <si>
    <t>Budowa ulicy Warzelniczej</t>
  </si>
  <si>
    <t>2004-2005</t>
  </si>
  <si>
    <t>Miasto+UE</t>
  </si>
  <si>
    <t>Drogi na osiedlu Witkowice III - budowa</t>
  </si>
  <si>
    <t>1999-2006</t>
  </si>
  <si>
    <t>Miasto+UE</t>
  </si>
  <si>
    <t>Drogi w ul. Jagiełły, Łokietka, Kazimierza Wielkiego</t>
  </si>
  <si>
    <t>2001-2006</t>
  </si>
  <si>
    <t>Miasto+UE</t>
  </si>
  <si>
    <t>Modernizacja ul. Towarowej wraz z kanalizacja deszczową i oświetleniem</t>
  </si>
  <si>
    <t>2004-2007</t>
  </si>
  <si>
    <t>Miasto+UE</t>
  </si>
  <si>
    <t>Drogi na osiedlu domów jednorodzinnych przy ul. 6 dyw. piechoty PT i budowa</t>
  </si>
  <si>
    <t>2004-2008</t>
  </si>
  <si>
    <t>Miasto+UE</t>
  </si>
  <si>
    <t xml:space="preserve">Budowa ścieżki rowerowej do Grzybowa z odwodnieniem </t>
  </si>
  <si>
    <t>2004-2007</t>
  </si>
  <si>
    <t>Miasto+UE</t>
  </si>
  <si>
    <t>Budowa chodnika łączącego ul. Chodkiewicza i Żółkiewskiego wraz z oświetleniem</t>
  </si>
  <si>
    <t>2004-2005</t>
  </si>
  <si>
    <t>Miasto+UE</t>
  </si>
  <si>
    <t>Chodnik i kładka dla pieszych ul. Rzeczna</t>
  </si>
  <si>
    <t>2005-2007</t>
  </si>
  <si>
    <t>Miasto+UE</t>
  </si>
  <si>
    <t>Budowa nawierzchni jezdni ul. Tarnowskiego</t>
  </si>
  <si>
    <t>2004-2007</t>
  </si>
  <si>
    <t>Miasto+UE</t>
  </si>
  <si>
    <t>Modernizacja ul. Szyprów</t>
  </si>
  <si>
    <t>2004-2006</t>
  </si>
  <si>
    <t>Miasto+UE</t>
  </si>
  <si>
    <t>Wykonanie tarasu widokowego na morze i zejścia na plażę zachodnią</t>
  </si>
  <si>
    <t>2004-2005</t>
  </si>
  <si>
    <t>Miasto</t>
  </si>
  <si>
    <t>Modernizacja ul. Kołłątaja</t>
  </si>
  <si>
    <t>2004-2007</t>
  </si>
  <si>
    <t>Miasto+UE</t>
  </si>
  <si>
    <t>Modernizacja ul. Krakusa i Wandy</t>
  </si>
  <si>
    <t>2004-2006</t>
  </si>
  <si>
    <t>Miasto+UE</t>
  </si>
  <si>
    <t>Modernizacja dróg dojazdowych do "Lokalnego centrum pierwszej sprzedaży ryb"</t>
  </si>
  <si>
    <t>2004-2006</t>
  </si>
  <si>
    <t>Miasto+UE+ZPM</t>
  </si>
  <si>
    <t>Modernizacja ulic: Radomska, Lotnicza i Warcisława III</t>
  </si>
  <si>
    <t>2004-2008</t>
  </si>
  <si>
    <t>Miasto+UE</t>
  </si>
  <si>
    <t>Budowa ul. Gnieźnieńskiej</t>
  </si>
  <si>
    <t>2005-2007</t>
  </si>
  <si>
    <t>Miasto+UE</t>
  </si>
  <si>
    <t>Przebudowa ul. Wiosennej</t>
  </si>
  <si>
    <t>2007-2009</t>
  </si>
  <si>
    <t>Remont nabrzeży rz. Parsęty</t>
  </si>
  <si>
    <t>2005-2007</t>
  </si>
  <si>
    <t>Miasto+UE</t>
  </si>
  <si>
    <t>RAZEM</t>
  </si>
  <si>
    <t>BEZPIECZEŃSTWO PUBLICZNE - dz. 754</t>
  </si>
  <si>
    <t>Monitoring tv miasta</t>
  </si>
  <si>
    <t>2004-2005</t>
  </si>
  <si>
    <t>Miasto</t>
  </si>
  <si>
    <t>RAZEM</t>
  </si>
  <si>
    <t>OŚWIATA I WYCHOWANIE - dz. 801</t>
  </si>
  <si>
    <t>Rozbudowa Szkoły Podstawowej nr 6 - wykonanie dokumentacji i budowa</t>
  </si>
  <si>
    <t>2007-2009</t>
  </si>
  <si>
    <t>Miasto</t>
  </si>
  <si>
    <t>Termomodernizacja obiektów szkolnych</t>
  </si>
  <si>
    <t>2005-2007</t>
  </si>
  <si>
    <t>Miasto</t>
  </si>
  <si>
    <t>Budowa boisk sportowych przy Szkole Podstawowej Nr 6 w Kołobrzegu (projekt nr Z/2.32/III/3.5.1/120/04)</t>
  </si>
  <si>
    <t>2004-2005</t>
  </si>
  <si>
    <t>RAZEM</t>
  </si>
  <si>
    <t>OCHRONA ZDROWIA - dz. 851</t>
  </si>
  <si>
    <t>Przebudowa i remont wysokiego parteru i I piętra budynku przy ul. Zwycięzców 12 na dom dla bezdomnych (rekomendacja nr DFM-434-149/2005)</t>
  </si>
  <si>
    <t>Przebudowa i remont przyziemia budynku przy ul. Zwycięzców 12 na noclegownię (rekomendacja nr DFM-434-145/2005)</t>
  </si>
  <si>
    <t>Budowa boisk sportowych przy Szkole Podstawowej Nr 6 w Kołobrzegu (projekt nr Z/2.32/III/3.5.1/120/04)</t>
  </si>
  <si>
    <t>2004-2005</t>
  </si>
  <si>
    <t>Miasto</t>
  </si>
  <si>
    <t>RAZEM</t>
  </si>
  <si>
    <t>POMOC SPOŁECZNA - dz. 852</t>
  </si>
  <si>
    <t>Modernizacja obiektu przy ul. Okopowej w celu utworzenia Centrum Aktywizacji Społeczno-Gospodarczej</t>
  </si>
  <si>
    <t>2004-2006</t>
  </si>
  <si>
    <t>Miasto+UE+inne</t>
  </si>
  <si>
    <t>Przebudowa i remont wysokiego parteru i I piętra budynku przy ul. Zwycięzców 12 na dom dla bezdomnych (rekomendacja nr DFM-434-149/2005)</t>
  </si>
  <si>
    <t>Przebudowa i remont przyziemia budynku przy ul. Zwycięzców 12 na noclegownię (rekomendacja nr DFM-434-145/2005)</t>
  </si>
  <si>
    <t>RAZEM</t>
  </si>
  <si>
    <t>GOSPODARKA KOMUNALNA I OCHRONA ŚRODOWISKA - dz. 900</t>
  </si>
  <si>
    <t>Studnia Nr 2A na ujęciu wody na Janiskach</t>
  </si>
  <si>
    <t>2004-2005</t>
  </si>
  <si>
    <t>Miasto</t>
  </si>
  <si>
    <t>Budowa wylotu wód deszczowych z terenu Ekoparku Wschodniego do morza</t>
  </si>
  <si>
    <t>2004-2005</t>
  </si>
  <si>
    <t>Miasto+UE</t>
  </si>
  <si>
    <t>Rewitalizacja parku nadmorskiego oraz parków miejskich</t>
  </si>
  <si>
    <t>2004-2008</t>
  </si>
  <si>
    <t>Miasto+UE</t>
  </si>
  <si>
    <t>Kanalizacja deszczowa Radzikowo III</t>
  </si>
  <si>
    <t>2003-2005</t>
  </si>
  <si>
    <t>Miasto</t>
  </si>
  <si>
    <t>Rewitalizacja plaż - refulacja, budowa ostróg.</t>
  </si>
  <si>
    <t>2004-2010</t>
  </si>
  <si>
    <t>Miasto+UE+UM</t>
  </si>
  <si>
    <t>RAZEM</t>
  </si>
  <si>
    <t>KULTURA I OCHRONA DZIEDZICTWA NARODOWEGO - dz. 921</t>
  </si>
  <si>
    <t>Remont Biblioteki Publicznej</t>
  </si>
  <si>
    <t>2006-2008</t>
  </si>
  <si>
    <t>Miasto+UE</t>
  </si>
  <si>
    <t>Budowa regionalnego centrum kulturalno-rozrywkowego z salą koncertowo-teatralną</t>
  </si>
  <si>
    <t>2004-2007</t>
  </si>
  <si>
    <t>Miasto+UE</t>
  </si>
  <si>
    <t>RAZEM</t>
  </si>
  <si>
    <t>KULTURA FIZYCZNA I SPORT - dz. 926</t>
  </si>
  <si>
    <t>Kompleks basenowy przy hali Milenium</t>
  </si>
  <si>
    <t>2001-2005</t>
  </si>
  <si>
    <t>Miasto+UE</t>
  </si>
  <si>
    <t>Budowa Centrum Rekreacyjnego w Kołobrzegu, w tym:</t>
  </si>
  <si>
    <t>2004-2006</t>
  </si>
  <si>
    <t>Miasto+UE</t>
  </si>
  <si>
    <t>1. Hala i tory łucznicze z zapleczem - w tym:</t>
  </si>
  <si>
    <t xml:space="preserve">    - Tory łucznicze - modernizacja</t>
  </si>
  <si>
    <t>2. Wyposażenie basenów w dodatkowe atrakcje związane z rekreacją</t>
  </si>
  <si>
    <t>Zagospodarowanie terenów sportowych przy ul Śliwińskiego - boiska sportowe - Etap II</t>
  </si>
  <si>
    <t>2004-2007</t>
  </si>
  <si>
    <t>Miasto+UE</t>
  </si>
  <si>
    <t>Plac rekreacyjno - sportowy z kortem tenisowym i torem do jazdy na deskorolce na osiedlu Ogrody</t>
  </si>
  <si>
    <t>2005-2006</t>
  </si>
  <si>
    <t>Miasto+UE</t>
  </si>
  <si>
    <t>Zagospodarowanie ogródka jordanowskiego przy ul. Unii Lubelskiej</t>
  </si>
  <si>
    <t>2004-2005</t>
  </si>
  <si>
    <t>Miasto</t>
  </si>
  <si>
    <t>zagospodarowanie placu rekreacyjno sportowego z budową muszli koncertowejkompleksowo - Wylotowa 80 A</t>
  </si>
  <si>
    <t>2004-2006</t>
  </si>
  <si>
    <t>Miasto</t>
  </si>
  <si>
    <t>Zagospodarowanie terenu wewnątrzosiedlowego przy ul. Wojska Polskiego</t>
  </si>
  <si>
    <t>2004-2006</t>
  </si>
  <si>
    <t>Miasto</t>
  </si>
  <si>
    <t>Zagospodarowanie terenu przy ul. Wąskiej</t>
  </si>
  <si>
    <t>2004-2006</t>
  </si>
  <si>
    <t>Miasto</t>
  </si>
  <si>
    <t>Budowa przyłączy dla zaplecza ratowniczo-medycznego na plaży zachodniej w Kołobrzegu</t>
  </si>
  <si>
    <t>Miasto</t>
  </si>
  <si>
    <t>Budowa przyłączy dla zaplecza ratowniczo-medycznego na plaży centralnej w Kołobrzegu</t>
  </si>
  <si>
    <t>Miasto</t>
  </si>
  <si>
    <t>Budowa przyłączy dla zaplecza ratowniczo-medycznego na plaży na osiedlu Podczele w Kołobrzegu</t>
  </si>
  <si>
    <t>Miasto</t>
  </si>
  <si>
    <t>Budowa otwartego kąpieliska z wodą morską w dzielnicy Wschodniej</t>
  </si>
  <si>
    <t>2006-2009</t>
  </si>
  <si>
    <t>Miasto+UE+PPP</t>
  </si>
  <si>
    <t>RAZEM</t>
  </si>
  <si>
    <t>OGÓŁEM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</si>
</sst>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0"/>
    <numFmt numFmtId="167" formatCode="_-* #,##0.00&quot; zł&quot;_-;-* #,##0.00&quot; zł&quot;_-;_-* -??&quot; zł&quot;_-;_-@_-"/>
  </numFmts>
  <fonts count="9">
    <font>
      <sz val="10"/>
      <name val="Arial CE"/>
      <family val="0"/>
    </font>
    <font>
      <sz val="10"/>
      <name val="Arial"/>
      <family val="0"/>
    </font>
    <font>
      <sz val="8.5"/>
      <name val="Verdana"/>
      <family val="2"/>
    </font>
    <font>
      <sz val="6"/>
      <name val="Verdana"/>
      <family val="2"/>
    </font>
    <font>
      <b/>
      <sz val="10"/>
      <name val="Verdana"/>
      <family val="2"/>
    </font>
    <font>
      <b/>
      <sz val="8.5"/>
      <name val="Verdana"/>
      <family val="2"/>
    </font>
    <font>
      <sz val="9"/>
      <name val="Times New Roman"/>
      <family val="0"/>
    </font>
    <font>
      <b/>
      <sz val="6"/>
      <name val="Verdana"/>
      <family val="2"/>
    </font>
    <font>
      <sz val="8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164" fontId="0" fillId="0" borderId="0" xfId="0" applyAlignment="1">
      <alignment/>
    </xf>
    <xf numFmtId="164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64" fontId="3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3" fillId="0" borderId="3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vertical="center" wrapText="1"/>
    </xf>
    <xf numFmtId="164" fontId="2" fillId="0" borderId="4" xfId="0" applyFont="1" applyFill="1" applyBorder="1" applyAlignment="1" applyProtection="1">
      <alignment vertical="center" wrapText="1"/>
      <protection locked="0"/>
    </xf>
    <xf numFmtId="165" fontId="2" fillId="0" borderId="2" xfId="0" applyNumberFormat="1" applyFont="1" applyFill="1" applyBorder="1" applyAlignment="1">
      <alignment horizontal="right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vertical="center" wrapText="1"/>
    </xf>
    <xf numFmtId="165" fontId="2" fillId="0" borderId="5" xfId="0" applyNumberFormat="1" applyFont="1" applyFill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vertical="center" wrapText="1"/>
    </xf>
    <xf numFmtId="164" fontId="5" fillId="0" borderId="6" xfId="0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165" fontId="2" fillId="0" borderId="2" xfId="17" applyNumberFormat="1" applyFont="1" applyFill="1" applyBorder="1" applyAlignment="1" applyProtection="1">
      <alignment vertical="center" wrapText="1"/>
      <protection/>
    </xf>
    <xf numFmtId="165" fontId="2" fillId="0" borderId="5" xfId="0" applyNumberFormat="1" applyFont="1" applyFill="1" applyBorder="1" applyAlignment="1">
      <alignment vertical="center" wrapText="1"/>
    </xf>
    <xf numFmtId="164" fontId="3" fillId="0" borderId="6" xfId="0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vertical="center" wrapText="1"/>
    </xf>
    <xf numFmtId="164" fontId="2" fillId="0" borderId="7" xfId="0" applyFont="1" applyFill="1" applyBorder="1" applyAlignment="1">
      <alignment vertical="center" wrapText="1"/>
    </xf>
    <xf numFmtId="164" fontId="5" fillId="0" borderId="8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vertical="center" wrapText="1"/>
    </xf>
    <xf numFmtId="164" fontId="2" fillId="0" borderId="9" xfId="0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 vertical="center"/>
    </xf>
    <xf numFmtId="164" fontId="2" fillId="0" borderId="10" xfId="0" applyFont="1" applyFill="1" applyBorder="1" applyAlignment="1">
      <alignment horizontal="center" vertical="center" wrapText="1"/>
    </xf>
    <xf numFmtId="164" fontId="2" fillId="0" borderId="10" xfId="0" applyFont="1" applyFill="1" applyBorder="1" applyAlignment="1">
      <alignment horizontal="center" vertical="center"/>
    </xf>
    <xf numFmtId="164" fontId="2" fillId="0" borderId="11" xfId="0" applyFont="1" applyFill="1" applyBorder="1" applyAlignment="1">
      <alignment horizontal="center" vertical="center" wrapText="1"/>
    </xf>
    <xf numFmtId="164" fontId="2" fillId="0" borderId="11" xfId="0" applyFont="1" applyFill="1" applyBorder="1" applyAlignment="1">
      <alignment horizontal="center" vertical="center"/>
    </xf>
    <xf numFmtId="164" fontId="2" fillId="0" borderId="12" xfId="0" applyFont="1" applyFill="1" applyBorder="1" applyAlignment="1">
      <alignment horizontal="center" vertical="center"/>
    </xf>
    <xf numFmtId="164" fontId="2" fillId="0" borderId="13" xfId="0" applyFont="1" applyFill="1" applyBorder="1" applyAlignment="1">
      <alignment horizontal="center" vertical="center" wrapText="1"/>
    </xf>
    <xf numFmtId="164" fontId="2" fillId="0" borderId="13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vertical="center" wrapText="1"/>
    </xf>
    <xf numFmtId="164" fontId="2" fillId="0" borderId="2" xfId="0" applyFont="1" applyFill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2.75"/>
  <cols>
    <col min="1" max="1" width="4.125" style="1" customWidth="1"/>
    <col min="2" max="2" width="4.875" style="1" customWidth="1"/>
    <col min="3" max="3" width="6.875" style="1" customWidth="1"/>
    <col min="4" max="4" width="57.25390625" style="1" customWidth="1"/>
    <col min="5" max="5" width="0" style="2" hidden="1" customWidth="1"/>
    <col min="6" max="7" width="0" style="3" hidden="1" customWidth="1"/>
    <col min="8" max="8" width="11.75390625" style="4" customWidth="1"/>
    <col min="9" max="9" width="11.25390625" style="4" customWidth="1"/>
    <col min="10" max="10" width="12.125" style="4" customWidth="1"/>
    <col min="11" max="11" width="0" style="5" hidden="1" customWidth="1"/>
    <col min="12" max="12" width="9.25390625" style="1" customWidth="1"/>
    <col min="13" max="13" width="10.125" style="1" customWidth="1"/>
    <col min="14" max="256" width="9.125" style="1" customWidth="1"/>
  </cols>
  <sheetData>
    <row r="1" spans="1:11" s="1" customFormat="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5"/>
    </row>
    <row r="2" spans="1:11" s="1" customFormat="1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1" s="1" customFormat="1" ht="12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1" s="1" customFormat="1" ht="28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5" customFormat="1" ht="24.75" customHeight="1">
      <c r="A5" s="10" t="s">
        <v>4</v>
      </c>
      <c r="B5" s="11" t="s">
        <v>5</v>
      </c>
      <c r="C5" s="11" t="s">
        <v>6</v>
      </c>
      <c r="D5" s="10" t="s">
        <v>7</v>
      </c>
      <c r="E5" s="12" t="s">
        <v>8</v>
      </c>
      <c r="F5" s="13" t="s">
        <v>9</v>
      </c>
      <c r="G5" s="12" t="s">
        <v>10</v>
      </c>
      <c r="H5" s="12" t="s">
        <v>11</v>
      </c>
      <c r="I5" s="12"/>
      <c r="J5" s="12"/>
      <c r="K5" s="14" t="s">
        <v>12</v>
      </c>
    </row>
    <row r="6" spans="1:11" s="15" customFormat="1" ht="10.5">
      <c r="A6" s="10"/>
      <c r="B6" s="11"/>
      <c r="C6" s="11"/>
      <c r="D6" s="10"/>
      <c r="E6" s="12"/>
      <c r="F6" s="13"/>
      <c r="G6" s="12"/>
      <c r="H6" s="13">
        <v>2005</v>
      </c>
      <c r="I6" s="13">
        <v>2006</v>
      </c>
      <c r="J6" s="13">
        <v>2007</v>
      </c>
      <c r="K6" s="16"/>
    </row>
    <row r="7" spans="1:11" s="5" customFormat="1" ht="7.5">
      <c r="A7" s="16">
        <v>1</v>
      </c>
      <c r="B7" s="16">
        <v>2</v>
      </c>
      <c r="C7" s="16">
        <v>3</v>
      </c>
      <c r="D7" s="16">
        <v>4</v>
      </c>
      <c r="E7" s="17">
        <v>5</v>
      </c>
      <c r="F7" s="18">
        <v>6</v>
      </c>
      <c r="G7" s="18">
        <v>7</v>
      </c>
      <c r="H7" s="17">
        <v>7</v>
      </c>
      <c r="I7" s="17">
        <v>8</v>
      </c>
      <c r="J7" s="17">
        <v>9</v>
      </c>
      <c r="K7" s="16">
        <v>10</v>
      </c>
    </row>
    <row r="8" spans="1:12" s="1" customFormat="1" ht="10.5" customHeight="1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21"/>
    </row>
    <row r="9" spans="1:12" s="15" customFormat="1" ht="12.75" customHeight="1">
      <c r="A9" s="22">
        <v>1</v>
      </c>
      <c r="B9" s="23">
        <v>600</v>
      </c>
      <c r="C9" s="23">
        <v>60016</v>
      </c>
      <c r="D9" s="24" t="s">
        <v>14</v>
      </c>
      <c r="E9" s="25">
        <v>480180</v>
      </c>
      <c r="F9" s="26" t="s">
        <v>15</v>
      </c>
      <c r="G9" s="27">
        <v>85745</v>
      </c>
      <c r="H9" s="27">
        <v>340831</v>
      </c>
      <c r="I9" s="27"/>
      <c r="J9" s="27"/>
      <c r="K9" s="28" t="s">
        <v>16</v>
      </c>
      <c r="L9" s="21">
        <f>SUM(G9:J9)</f>
        <v>426576</v>
      </c>
    </row>
    <row r="10" spans="1:12" s="15" customFormat="1" ht="21.75" customHeight="1">
      <c r="A10" s="22">
        <v>2</v>
      </c>
      <c r="B10" s="29">
        <v>600</v>
      </c>
      <c r="C10" s="29">
        <v>60016</v>
      </c>
      <c r="D10" s="24" t="s">
        <v>17</v>
      </c>
      <c r="E10" s="25">
        <f>965000+415000+200000</f>
        <v>1580000</v>
      </c>
      <c r="F10" s="26" t="s">
        <v>18</v>
      </c>
      <c r="G10" s="27">
        <f>190000+342692</f>
        <v>532692</v>
      </c>
      <c r="H10" s="27"/>
      <c r="I10" s="27"/>
      <c r="J10" s="27">
        <v>500000</v>
      </c>
      <c r="K10" s="16" t="s">
        <v>19</v>
      </c>
      <c r="L10" s="21">
        <f>SUM(G10:J10)</f>
        <v>1032692</v>
      </c>
    </row>
    <row r="11" spans="1:12" s="15" customFormat="1" ht="10.5" customHeight="1">
      <c r="A11" s="22">
        <v>3</v>
      </c>
      <c r="B11" s="29">
        <v>600</v>
      </c>
      <c r="C11" s="29">
        <v>60016</v>
      </c>
      <c r="D11" s="24" t="s">
        <v>20</v>
      </c>
      <c r="E11" s="25">
        <v>4655877</v>
      </c>
      <c r="F11" s="26" t="s">
        <v>21</v>
      </c>
      <c r="G11" s="27">
        <f>60000+1213823</f>
        <v>1273823</v>
      </c>
      <c r="H11" s="27">
        <v>600000</v>
      </c>
      <c r="I11" s="27">
        <v>500000</v>
      </c>
      <c r="J11" s="27">
        <f>642500-60000-100000+500000</f>
        <v>982500</v>
      </c>
      <c r="K11" s="16" t="s">
        <v>22</v>
      </c>
      <c r="L11" s="21">
        <f>SUM(G11:J11)</f>
        <v>3356323</v>
      </c>
    </row>
    <row r="12" spans="1:12" s="15" customFormat="1" ht="10.5" customHeight="1">
      <c r="A12" s="22">
        <v>4</v>
      </c>
      <c r="B12" s="29">
        <v>600</v>
      </c>
      <c r="C12" s="29">
        <v>60016</v>
      </c>
      <c r="D12" s="30" t="s">
        <v>23</v>
      </c>
      <c r="E12" s="25">
        <v>3615000</v>
      </c>
      <c r="F12" s="26" t="s">
        <v>24</v>
      </c>
      <c r="G12" s="27">
        <f>300000+143504</f>
        <v>443504</v>
      </c>
      <c r="H12" s="27">
        <v>1500000</v>
      </c>
      <c r="I12" s="27">
        <v>1671000</v>
      </c>
      <c r="J12" s="27"/>
      <c r="K12" s="16" t="s">
        <v>25</v>
      </c>
      <c r="L12" s="21">
        <f>SUM(G12:J12)</f>
        <v>3614504</v>
      </c>
    </row>
    <row r="13" spans="1:12" s="15" customFormat="1" ht="22.5" customHeight="1">
      <c r="A13" s="22">
        <v>5</v>
      </c>
      <c r="B13" s="29">
        <v>600</v>
      </c>
      <c r="C13" s="29">
        <v>60016</v>
      </c>
      <c r="D13" s="30" t="s">
        <v>26</v>
      </c>
      <c r="E13" s="25">
        <v>1540800</v>
      </c>
      <c r="F13" s="26" t="s">
        <v>27</v>
      </c>
      <c r="G13" s="27">
        <f>60000+20000</f>
        <v>80000</v>
      </c>
      <c r="H13" s="27"/>
      <c r="I13" s="27"/>
      <c r="J13" s="27">
        <v>100000</v>
      </c>
      <c r="K13" s="16" t="s">
        <v>28</v>
      </c>
      <c r="L13" s="21">
        <f>SUM(G13:J13)</f>
        <v>180000</v>
      </c>
    </row>
    <row r="14" spans="1:12" s="15" customFormat="1" ht="10.5" customHeight="1">
      <c r="A14" s="22">
        <v>6</v>
      </c>
      <c r="B14" s="29">
        <v>600</v>
      </c>
      <c r="C14" s="29">
        <v>60016</v>
      </c>
      <c r="D14" s="24" t="s">
        <v>29</v>
      </c>
      <c r="E14" s="25">
        <v>3420000</v>
      </c>
      <c r="F14" s="26" t="s">
        <v>30</v>
      </c>
      <c r="G14" s="27">
        <f>6000+16675</f>
        <v>22675</v>
      </c>
      <c r="H14" s="27"/>
      <c r="I14" s="27">
        <v>400000</v>
      </c>
      <c r="J14" s="27">
        <v>500000</v>
      </c>
      <c r="K14" s="16" t="s">
        <v>31</v>
      </c>
      <c r="L14" s="21">
        <f>SUM(G14:J14)</f>
        <v>922675</v>
      </c>
    </row>
    <row r="15" spans="1:12" s="15" customFormat="1" ht="10.5" customHeight="1">
      <c r="A15" s="22">
        <v>7</v>
      </c>
      <c r="B15" s="29">
        <v>600</v>
      </c>
      <c r="C15" s="29">
        <v>60016</v>
      </c>
      <c r="D15" s="24" t="s">
        <v>32</v>
      </c>
      <c r="E15" s="25">
        <v>3144685</v>
      </c>
      <c r="F15" s="26" t="s">
        <v>33</v>
      </c>
      <c r="G15" s="27">
        <f>150000+20405</f>
        <v>170405</v>
      </c>
      <c r="H15" s="27">
        <v>1500000</v>
      </c>
      <c r="I15" s="27">
        <f>3144685-20405-150000-1500000</f>
        <v>1474280</v>
      </c>
      <c r="J15" s="27"/>
      <c r="K15" s="16" t="s">
        <v>34</v>
      </c>
      <c r="L15" s="21">
        <f>SUM(G15:J15)</f>
        <v>3144685</v>
      </c>
    </row>
    <row r="16" spans="1:12" s="15" customFormat="1" ht="10.5" customHeight="1">
      <c r="A16" s="22">
        <v>8</v>
      </c>
      <c r="B16" s="29">
        <v>600</v>
      </c>
      <c r="C16" s="29">
        <v>60016</v>
      </c>
      <c r="D16" s="24" t="s">
        <v>35</v>
      </c>
      <c r="E16" s="25">
        <v>708880</v>
      </c>
      <c r="F16" s="26" t="s">
        <v>36</v>
      </c>
      <c r="G16" s="27">
        <v>15200</v>
      </c>
      <c r="H16" s="27">
        <v>190000</v>
      </c>
      <c r="I16" s="27">
        <v>503680</v>
      </c>
      <c r="J16" s="27"/>
      <c r="K16" s="16" t="s">
        <v>37</v>
      </c>
      <c r="L16" s="21">
        <f>SUM(G16:J16)</f>
        <v>708880</v>
      </c>
    </row>
    <row r="17" spans="1:12" s="15" customFormat="1" ht="11.25" customHeight="1">
      <c r="A17" s="22">
        <v>9</v>
      </c>
      <c r="B17" s="29">
        <v>600</v>
      </c>
      <c r="C17" s="29">
        <v>60016</v>
      </c>
      <c r="D17" s="24" t="s">
        <v>38</v>
      </c>
      <c r="E17" s="25">
        <v>500000</v>
      </c>
      <c r="F17" s="26" t="s">
        <v>39</v>
      </c>
      <c r="G17" s="27">
        <v>11000</v>
      </c>
      <c r="H17" s="27">
        <v>100000</v>
      </c>
      <c r="I17" s="27">
        <v>389000</v>
      </c>
      <c r="J17" s="27"/>
      <c r="K17" s="16" t="s">
        <v>40</v>
      </c>
      <c r="L17" s="21">
        <f>SUM(G17:J17)</f>
        <v>500000</v>
      </c>
    </row>
    <row r="18" spans="1:12" s="15" customFormat="1" ht="10.5" customHeight="1">
      <c r="A18" s="22">
        <v>10</v>
      </c>
      <c r="B18" s="29">
        <v>600</v>
      </c>
      <c r="C18" s="29">
        <v>60016</v>
      </c>
      <c r="D18" s="24" t="s">
        <v>41</v>
      </c>
      <c r="E18" s="25">
        <v>3180000</v>
      </c>
      <c r="F18" s="26" t="s">
        <v>42</v>
      </c>
      <c r="G18" s="27">
        <v>40000</v>
      </c>
      <c r="H18" s="27"/>
      <c r="I18" s="27">
        <v>250000</v>
      </c>
      <c r="J18" s="27">
        <v>1000000</v>
      </c>
      <c r="K18" s="16" t="s">
        <v>43</v>
      </c>
      <c r="L18" s="21">
        <f>SUM(G18:J18)</f>
        <v>1290000</v>
      </c>
    </row>
    <row r="19" spans="1:12" s="15" customFormat="1" ht="10.5" customHeight="1">
      <c r="A19" s="22">
        <v>11</v>
      </c>
      <c r="B19" s="29">
        <v>600</v>
      </c>
      <c r="C19" s="29">
        <v>60016</v>
      </c>
      <c r="D19" s="24" t="s">
        <v>44</v>
      </c>
      <c r="E19" s="25">
        <v>900000</v>
      </c>
      <c r="F19" s="26" t="s">
        <v>45</v>
      </c>
      <c r="G19" s="27">
        <v>25000</v>
      </c>
      <c r="H19" s="27">
        <v>50000</v>
      </c>
      <c r="I19" s="27">
        <v>475000</v>
      </c>
      <c r="J19" s="27">
        <v>350000</v>
      </c>
      <c r="K19" s="16" t="s">
        <v>46</v>
      </c>
      <c r="L19" s="21">
        <f>SUM(G19:J19)</f>
        <v>900000</v>
      </c>
    </row>
    <row r="20" spans="1:12" s="15" customFormat="1" ht="10.5" customHeight="1">
      <c r="A20" s="22">
        <v>12</v>
      </c>
      <c r="B20" s="29">
        <v>600</v>
      </c>
      <c r="C20" s="29">
        <v>60016</v>
      </c>
      <c r="D20" s="30" t="s">
        <v>47</v>
      </c>
      <c r="E20" s="25">
        <v>397000</v>
      </c>
      <c r="F20" s="26" t="s">
        <v>48</v>
      </c>
      <c r="G20" s="27">
        <v>5000</v>
      </c>
      <c r="H20" s="27"/>
      <c r="I20" s="27">
        <v>150000</v>
      </c>
      <c r="J20" s="27">
        <v>242000</v>
      </c>
      <c r="K20" s="16" t="s">
        <v>49</v>
      </c>
      <c r="L20" s="21">
        <f>SUM(G20:J20)</f>
        <v>397000</v>
      </c>
    </row>
    <row r="21" spans="1:12" s="15" customFormat="1" ht="21.75" customHeight="1">
      <c r="A21" s="22">
        <v>13</v>
      </c>
      <c r="B21" s="29">
        <v>600</v>
      </c>
      <c r="C21" s="29">
        <v>60016</v>
      </c>
      <c r="D21" s="31" t="s">
        <v>50</v>
      </c>
      <c r="E21" s="25">
        <f>951573.83*1.22+86140</f>
        <v>1247060.0725999998</v>
      </c>
      <c r="F21" s="26" t="s">
        <v>51</v>
      </c>
      <c r="G21" s="27">
        <f>53240+32900</f>
        <v>86140</v>
      </c>
      <c r="H21" s="27">
        <f>951573*1.22</f>
        <v>1160919.06</v>
      </c>
      <c r="I21" s="27"/>
      <c r="J21" s="27"/>
      <c r="K21" s="16" t="s">
        <v>52</v>
      </c>
      <c r="L21" s="21">
        <f>SUM(G21:J21)</f>
        <v>1247059.06</v>
      </c>
    </row>
    <row r="22" spans="1:12" s="15" customFormat="1" ht="10.5" customHeight="1">
      <c r="A22" s="22">
        <v>14</v>
      </c>
      <c r="B22" s="29">
        <v>600</v>
      </c>
      <c r="C22" s="29">
        <v>60016</v>
      </c>
      <c r="D22" s="24" t="s">
        <v>53</v>
      </c>
      <c r="E22" s="25">
        <v>665112</v>
      </c>
      <c r="F22" s="26" t="s">
        <v>54</v>
      </c>
      <c r="G22" s="27">
        <v>0</v>
      </c>
      <c r="H22" s="27">
        <f>332556*2</f>
        <v>665112</v>
      </c>
      <c r="I22" s="27"/>
      <c r="J22" s="27"/>
      <c r="K22" s="16" t="s">
        <v>55</v>
      </c>
      <c r="L22" s="21">
        <f>SUM(G22:J22)</f>
        <v>665112</v>
      </c>
    </row>
    <row r="23" spans="1:12" s="15" customFormat="1" ht="11.25" customHeight="1">
      <c r="A23" s="22">
        <v>15</v>
      </c>
      <c r="B23" s="29">
        <v>600</v>
      </c>
      <c r="C23" s="29">
        <v>60016</v>
      </c>
      <c r="D23" s="24" t="s">
        <v>56</v>
      </c>
      <c r="E23" s="25">
        <v>2230934</v>
      </c>
      <c r="F23" s="26" t="s">
        <v>57</v>
      </c>
      <c r="G23" s="27">
        <f>15000+701686</f>
        <v>716686</v>
      </c>
      <c r="H23" s="27">
        <v>285000</v>
      </c>
      <c r="I23" s="27">
        <v>300000</v>
      </c>
      <c r="J23" s="27"/>
      <c r="K23" s="16" t="s">
        <v>58</v>
      </c>
      <c r="L23" s="21">
        <f>SUM(G23:J23)</f>
        <v>1301686</v>
      </c>
    </row>
    <row r="24" spans="1:12" s="15" customFormat="1" ht="12" customHeight="1">
      <c r="A24" s="22">
        <v>16</v>
      </c>
      <c r="B24" s="29">
        <v>600</v>
      </c>
      <c r="C24" s="29">
        <v>60016</v>
      </c>
      <c r="D24" s="24" t="s">
        <v>59</v>
      </c>
      <c r="E24" s="25">
        <v>1034220</v>
      </c>
      <c r="F24" s="26" t="s">
        <v>60</v>
      </c>
      <c r="G24" s="27">
        <v>146000</v>
      </c>
      <c r="H24" s="27">
        <f>230000+204000</f>
        <v>434000</v>
      </c>
      <c r="I24" s="27">
        <v>454220</v>
      </c>
      <c r="J24" s="27"/>
      <c r="K24" s="16" t="s">
        <v>61</v>
      </c>
      <c r="L24" s="21">
        <f>SUM(G24:J24)</f>
        <v>1034220</v>
      </c>
    </row>
    <row r="25" spans="1:12" s="15" customFormat="1" ht="20.25" customHeight="1">
      <c r="A25" s="22">
        <v>17</v>
      </c>
      <c r="B25" s="29">
        <v>600</v>
      </c>
      <c r="C25" s="29">
        <v>60016</v>
      </c>
      <c r="D25" s="24" t="s">
        <v>62</v>
      </c>
      <c r="E25" s="25">
        <v>480000</v>
      </c>
      <c r="F25" s="26" t="s">
        <v>63</v>
      </c>
      <c r="G25" s="27">
        <f>5500+8604</f>
        <v>14104</v>
      </c>
      <c r="H25" s="27"/>
      <c r="I25" s="27">
        <v>200000</v>
      </c>
      <c r="J25" s="27">
        <v>265896</v>
      </c>
      <c r="K25" s="16" t="s">
        <v>64</v>
      </c>
      <c r="L25" s="21">
        <f>SUM(G25:J25)</f>
        <v>480000</v>
      </c>
    </row>
    <row r="26" spans="1:12" s="15" customFormat="1" ht="21" customHeight="1">
      <c r="A26" s="22">
        <v>18</v>
      </c>
      <c r="B26" s="29">
        <v>600</v>
      </c>
      <c r="C26" s="29">
        <v>60016</v>
      </c>
      <c r="D26" s="24" t="s">
        <v>65</v>
      </c>
      <c r="E26" s="25">
        <v>4000000</v>
      </c>
      <c r="F26" s="26" t="s">
        <v>66</v>
      </c>
      <c r="G26" s="27">
        <v>37300</v>
      </c>
      <c r="H26" s="27">
        <f>500000-G26</f>
        <v>462700</v>
      </c>
      <c r="I26" s="27">
        <v>1000000</v>
      </c>
      <c r="J26" s="27">
        <v>1000000</v>
      </c>
      <c r="K26" s="16" t="s">
        <v>67</v>
      </c>
      <c r="L26" s="21">
        <f>SUM(G26:J26)</f>
        <v>2500000</v>
      </c>
    </row>
    <row r="27" spans="1:12" s="15" customFormat="1" ht="11.25" customHeight="1">
      <c r="A27" s="22">
        <v>19</v>
      </c>
      <c r="B27" s="29">
        <v>600</v>
      </c>
      <c r="C27" s="29">
        <v>60016</v>
      </c>
      <c r="D27" s="24" t="s">
        <v>68</v>
      </c>
      <c r="E27" s="25">
        <v>1200000</v>
      </c>
      <c r="F27" s="26" t="s">
        <v>69</v>
      </c>
      <c r="G27" s="27">
        <v>5000</v>
      </c>
      <c r="H27" s="27">
        <v>45000</v>
      </c>
      <c r="I27" s="27">
        <v>450000</v>
      </c>
      <c r="J27" s="27">
        <f>E27-G27-H27-I27</f>
        <v>700000</v>
      </c>
      <c r="K27" s="16" t="s">
        <v>70</v>
      </c>
      <c r="L27" s="21">
        <f>SUM(G27:J27)</f>
        <v>1200000</v>
      </c>
    </row>
    <row r="28" spans="1:12" s="15" customFormat="1" ht="21.75" customHeight="1">
      <c r="A28" s="22">
        <v>20</v>
      </c>
      <c r="B28" s="29">
        <v>600</v>
      </c>
      <c r="C28" s="29">
        <v>60016</v>
      </c>
      <c r="D28" s="24" t="s">
        <v>71</v>
      </c>
      <c r="E28" s="25">
        <v>65000</v>
      </c>
      <c r="F28" s="26" t="s">
        <v>72</v>
      </c>
      <c r="G28" s="27">
        <v>6000</v>
      </c>
      <c r="H28" s="27">
        <f>59000+15276</f>
        <v>74276</v>
      </c>
      <c r="I28" s="27"/>
      <c r="J28" s="27"/>
      <c r="K28" s="16" t="s">
        <v>73</v>
      </c>
      <c r="L28" s="21">
        <f>SUM(G28:J28)</f>
        <v>80276</v>
      </c>
    </row>
    <row r="29" spans="1:12" s="21" customFormat="1" ht="10.5" customHeight="1">
      <c r="A29" s="22">
        <v>21</v>
      </c>
      <c r="B29" s="29">
        <v>600</v>
      </c>
      <c r="C29" s="29">
        <v>60016</v>
      </c>
      <c r="D29" s="27" t="s">
        <v>74</v>
      </c>
      <c r="E29" s="25">
        <v>171000</v>
      </c>
      <c r="F29" s="26" t="s">
        <v>75</v>
      </c>
      <c r="G29" s="27">
        <v>0</v>
      </c>
      <c r="H29" s="27">
        <v>5000</v>
      </c>
      <c r="I29" s="27">
        <v>100000</v>
      </c>
      <c r="J29" s="27">
        <f>59915.5-5000</f>
        <v>54915.5</v>
      </c>
      <c r="K29" s="16" t="s">
        <v>76</v>
      </c>
      <c r="L29" s="21">
        <f>SUM(G29:J29)</f>
        <v>159915.5</v>
      </c>
    </row>
    <row r="30" spans="1:12" s="15" customFormat="1" ht="10.5" customHeight="1">
      <c r="A30" s="22">
        <v>22</v>
      </c>
      <c r="B30" s="29">
        <v>600</v>
      </c>
      <c r="C30" s="29">
        <v>60016</v>
      </c>
      <c r="D30" s="24" t="s">
        <v>77</v>
      </c>
      <c r="E30" s="25">
        <v>3050000</v>
      </c>
      <c r="F30" s="26" t="s">
        <v>78</v>
      </c>
      <c r="G30" s="27">
        <v>7740</v>
      </c>
      <c r="H30" s="27">
        <v>520000</v>
      </c>
      <c r="I30" s="27">
        <v>1000000</v>
      </c>
      <c r="J30" s="27">
        <v>1522260</v>
      </c>
      <c r="K30" s="16" t="s">
        <v>79</v>
      </c>
      <c r="L30" s="21">
        <f>SUM(G30:J30)</f>
        <v>3050000</v>
      </c>
    </row>
    <row r="31" spans="1:12" s="15" customFormat="1" ht="12" customHeight="1">
      <c r="A31" s="22">
        <v>23</v>
      </c>
      <c r="B31" s="29">
        <v>600</v>
      </c>
      <c r="C31" s="29">
        <v>60016</v>
      </c>
      <c r="D31" s="30" t="s">
        <v>80</v>
      </c>
      <c r="E31" s="32">
        <v>90000</v>
      </c>
      <c r="F31" s="33" t="s">
        <v>81</v>
      </c>
      <c r="G31" s="34">
        <v>35000</v>
      </c>
      <c r="H31" s="34"/>
      <c r="I31" s="34">
        <v>55000</v>
      </c>
      <c r="J31" s="34"/>
      <c r="K31" s="16" t="s">
        <v>82</v>
      </c>
      <c r="L31" s="21">
        <f>SUM(G31:J31)</f>
        <v>90000</v>
      </c>
    </row>
    <row r="32" spans="1:12" s="15" customFormat="1" ht="21" customHeight="1">
      <c r="A32" s="22">
        <v>24</v>
      </c>
      <c r="B32" s="29">
        <v>600</v>
      </c>
      <c r="C32" s="29">
        <v>60016</v>
      </c>
      <c r="D32" s="30" t="s">
        <v>83</v>
      </c>
      <c r="E32" s="32">
        <v>304231</v>
      </c>
      <c r="F32" s="33" t="s">
        <v>84</v>
      </c>
      <c r="G32" s="34">
        <v>70000</v>
      </c>
      <c r="H32" s="34">
        <f>E32-G32</f>
        <v>234231</v>
      </c>
      <c r="I32" s="34"/>
      <c r="J32" s="34"/>
      <c r="K32" s="16" t="s">
        <v>85</v>
      </c>
      <c r="L32" s="21">
        <f>SUM(G32:J32)</f>
        <v>304231</v>
      </c>
    </row>
    <row r="33" spans="1:12" s="15" customFormat="1" ht="11.25" customHeight="1">
      <c r="A33" s="22">
        <v>25</v>
      </c>
      <c r="B33" s="29">
        <v>600</v>
      </c>
      <c r="C33" s="29">
        <v>60016</v>
      </c>
      <c r="D33" s="30" t="s">
        <v>86</v>
      </c>
      <c r="E33" s="32">
        <v>1045000</v>
      </c>
      <c r="F33" s="33" t="s">
        <v>87</v>
      </c>
      <c r="G33" s="34">
        <v>12200</v>
      </c>
      <c r="H33" s="34">
        <v>150000</v>
      </c>
      <c r="I33" s="34">
        <v>470000</v>
      </c>
      <c r="J33" s="34">
        <v>412800</v>
      </c>
      <c r="K33" s="16" t="s">
        <v>88</v>
      </c>
      <c r="L33" s="21">
        <f>SUM(G33:J33)</f>
        <v>1045000</v>
      </c>
    </row>
    <row r="34" spans="1:12" s="15" customFormat="1" ht="10.5" customHeight="1">
      <c r="A34" s="22">
        <v>26</v>
      </c>
      <c r="B34" s="29">
        <v>600</v>
      </c>
      <c r="C34" s="29">
        <v>60016</v>
      </c>
      <c r="D34" s="30" t="s">
        <v>89</v>
      </c>
      <c r="E34" s="25">
        <v>423000</v>
      </c>
      <c r="F34" s="33" t="s">
        <v>90</v>
      </c>
      <c r="G34" s="34">
        <v>7200</v>
      </c>
      <c r="H34" s="34">
        <v>115800</v>
      </c>
      <c r="I34" s="27">
        <v>300000</v>
      </c>
      <c r="J34" s="34"/>
      <c r="K34" s="16" t="s">
        <v>91</v>
      </c>
      <c r="L34" s="21">
        <f>SUM(G34:J34)</f>
        <v>423000</v>
      </c>
    </row>
    <row r="35" spans="1:12" s="15" customFormat="1" ht="22.5" customHeight="1">
      <c r="A35" s="22">
        <v>27</v>
      </c>
      <c r="B35" s="29">
        <v>600</v>
      </c>
      <c r="C35" s="29">
        <v>60016</v>
      </c>
      <c r="D35" s="35" t="s">
        <v>92</v>
      </c>
      <c r="E35" s="32">
        <f>SUM(G35:J35)</f>
        <v>336000</v>
      </c>
      <c r="F35" s="36" t="s">
        <v>93</v>
      </c>
      <c r="G35" s="32">
        <v>45000</v>
      </c>
      <c r="H35" s="32">
        <v>100000</v>
      </c>
      <c r="I35" s="27">
        <v>191000</v>
      </c>
      <c r="J35" s="27"/>
      <c r="K35" s="17" t="s">
        <v>94</v>
      </c>
      <c r="L35" s="21">
        <f>SUM(G35:J35)</f>
        <v>336000</v>
      </c>
    </row>
    <row r="36" spans="1:12" s="15" customFormat="1" ht="12" customHeight="1">
      <c r="A36" s="22">
        <v>28</v>
      </c>
      <c r="B36" s="29">
        <v>600</v>
      </c>
      <c r="C36" s="29">
        <v>60016</v>
      </c>
      <c r="D36" s="37" t="s">
        <v>95</v>
      </c>
      <c r="E36" s="32">
        <v>1297000</v>
      </c>
      <c r="F36" s="38" t="s">
        <v>96</v>
      </c>
      <c r="G36" s="32">
        <f>4900+9416</f>
        <v>14316</v>
      </c>
      <c r="H36" s="32"/>
      <c r="I36" s="32">
        <v>400000</v>
      </c>
      <c r="J36" s="34">
        <v>400000</v>
      </c>
      <c r="K36" s="16" t="s">
        <v>97</v>
      </c>
      <c r="L36" s="21">
        <f>SUM(G36:J36)</f>
        <v>814316</v>
      </c>
    </row>
    <row r="37" spans="1:12" s="15" customFormat="1" ht="12" customHeight="1">
      <c r="A37" s="22">
        <v>29</v>
      </c>
      <c r="B37" s="29">
        <v>600</v>
      </c>
      <c r="C37" s="29">
        <v>60016</v>
      </c>
      <c r="D37" s="37" t="s">
        <v>98</v>
      </c>
      <c r="E37" s="32">
        <f>650000*1.22</f>
        <v>793000</v>
      </c>
      <c r="F37" s="38" t="s">
        <v>99</v>
      </c>
      <c r="G37" s="32">
        <v>0</v>
      </c>
      <c r="H37" s="32">
        <v>35000</v>
      </c>
      <c r="I37" s="32">
        <v>325000</v>
      </c>
      <c r="J37" s="34">
        <f>E37-H37-I37</f>
        <v>433000</v>
      </c>
      <c r="K37" s="16" t="s">
        <v>100</v>
      </c>
      <c r="L37" s="21">
        <f>SUM(G37:J37)</f>
        <v>793000</v>
      </c>
    </row>
    <row r="38" spans="1:12" s="15" customFormat="1" ht="12" customHeight="1">
      <c r="A38" s="22">
        <v>30</v>
      </c>
      <c r="B38" s="29">
        <v>600</v>
      </c>
      <c r="C38" s="29">
        <v>60016</v>
      </c>
      <c r="D38" s="39" t="s">
        <v>101</v>
      </c>
      <c r="E38" s="25">
        <v>1500000</v>
      </c>
      <c r="F38" s="40" t="s">
        <v>102</v>
      </c>
      <c r="G38" s="25">
        <v>0</v>
      </c>
      <c r="H38" s="25"/>
      <c r="I38" s="25"/>
      <c r="J38" s="27">
        <v>50000</v>
      </c>
      <c r="K38" s="16"/>
      <c r="L38" s="21">
        <f>SUM(G38:J38)</f>
        <v>50000</v>
      </c>
    </row>
    <row r="39" spans="1:12" s="15" customFormat="1" ht="11.25" customHeight="1">
      <c r="A39" s="22">
        <v>31</v>
      </c>
      <c r="B39" s="29">
        <v>600</v>
      </c>
      <c r="C39" s="29">
        <v>60095</v>
      </c>
      <c r="D39" s="34" t="s">
        <v>103</v>
      </c>
      <c r="E39" s="32">
        <v>4500000</v>
      </c>
      <c r="F39" s="33" t="s">
        <v>104</v>
      </c>
      <c r="G39" s="41">
        <v>0</v>
      </c>
      <c r="H39" s="34">
        <v>500000</v>
      </c>
      <c r="I39" s="34">
        <v>2000000</v>
      </c>
      <c r="J39" s="27">
        <f>E39-SUM(G39:I39)</f>
        <v>2000000</v>
      </c>
      <c r="K39" s="17" t="s">
        <v>105</v>
      </c>
      <c r="L39" s="21">
        <f>SUM(G39:J39)</f>
        <v>4500000</v>
      </c>
    </row>
    <row r="40" spans="1:12" s="45" customFormat="1" ht="10.5" customHeight="1">
      <c r="A40" s="10" t="s">
        <v>106</v>
      </c>
      <c r="B40" s="10"/>
      <c r="C40" s="10"/>
      <c r="D40" s="10"/>
      <c r="E40" s="42">
        <f>SUM(E9:E39)</f>
        <v>48553979.0726</v>
      </c>
      <c r="F40" s="43"/>
      <c r="G40" s="42">
        <f>SUM(G9:G39)</f>
        <v>3907730</v>
      </c>
      <c r="H40" s="42">
        <f>SUM(H9:H39)</f>
        <v>9067869.06</v>
      </c>
      <c r="I40" s="42">
        <f>SUM(I9:I39)</f>
        <v>13058180</v>
      </c>
      <c r="J40" s="42">
        <f>SUM(J9:J39)</f>
        <v>10513371.5</v>
      </c>
      <c r="K40" s="44"/>
      <c r="L40" s="21">
        <f>SUM(G40:J40)</f>
        <v>36547150.56</v>
      </c>
    </row>
    <row r="41" spans="1:12" s="45" customFormat="1" ht="10.5" customHeight="1">
      <c r="A41" s="46" t="s">
        <v>107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21">
        <f>SUM(G41:J41)</f>
        <v>0</v>
      </c>
    </row>
    <row r="42" spans="1:12" s="45" customFormat="1" ht="12.75" customHeight="1">
      <c r="A42" s="49">
        <v>32</v>
      </c>
      <c r="B42" s="29">
        <v>754</v>
      </c>
      <c r="C42" s="29">
        <v>75495</v>
      </c>
      <c r="D42" s="34" t="s">
        <v>108</v>
      </c>
      <c r="E42" s="25">
        <f>250000+250000</f>
        <v>500000</v>
      </c>
      <c r="F42" s="26" t="s">
        <v>109</v>
      </c>
      <c r="G42" s="27">
        <v>100000</v>
      </c>
      <c r="H42" s="27">
        <v>400000</v>
      </c>
      <c r="I42" s="27"/>
      <c r="J42" s="27"/>
      <c r="K42" s="16" t="s">
        <v>110</v>
      </c>
      <c r="L42" s="21">
        <f>SUM(G42:J42)</f>
        <v>500000</v>
      </c>
    </row>
    <row r="43" spans="1:12" s="45" customFormat="1" ht="10.5" customHeight="1">
      <c r="A43" s="10" t="s">
        <v>111</v>
      </c>
      <c r="B43" s="10"/>
      <c r="C43" s="10"/>
      <c r="D43" s="10"/>
      <c r="E43" s="42">
        <f>SUM(E42)</f>
        <v>500000</v>
      </c>
      <c r="F43" s="43"/>
      <c r="G43" s="50">
        <f>SUM(G42)</f>
        <v>100000</v>
      </c>
      <c r="H43" s="50">
        <f>SUM(H42)</f>
        <v>400000</v>
      </c>
      <c r="I43" s="50">
        <f>SUM(I42)</f>
        <v>0</v>
      </c>
      <c r="J43" s="50">
        <f>SUM(J42)</f>
        <v>0</v>
      </c>
      <c r="K43" s="50"/>
      <c r="L43" s="21">
        <f>SUM(G43:J43)</f>
        <v>500000</v>
      </c>
    </row>
    <row r="44" spans="1:12" s="45" customFormat="1" ht="10.5" customHeight="1">
      <c r="A44" s="51" t="s">
        <v>112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21">
        <f>SUM(G44:J44)</f>
        <v>0</v>
      </c>
    </row>
    <row r="45" spans="1:12" s="45" customFormat="1" ht="23.25" customHeight="1">
      <c r="A45" s="49">
        <v>33</v>
      </c>
      <c r="B45" s="29">
        <v>801</v>
      </c>
      <c r="C45" s="29">
        <v>80101</v>
      </c>
      <c r="D45" s="34" t="s">
        <v>113</v>
      </c>
      <c r="E45" s="54">
        <v>1250000</v>
      </c>
      <c r="F45" s="27" t="s">
        <v>114</v>
      </c>
      <c r="G45" s="27">
        <v>0</v>
      </c>
      <c r="H45" s="27"/>
      <c r="I45" s="27"/>
      <c r="J45" s="27">
        <v>50000</v>
      </c>
      <c r="K45" s="16" t="s">
        <v>115</v>
      </c>
      <c r="L45" s="21">
        <f>SUM(G45:J45)</f>
        <v>50000</v>
      </c>
    </row>
    <row r="46" spans="1:12" s="45" customFormat="1" ht="12.75" customHeight="1">
      <c r="A46" s="49">
        <v>34</v>
      </c>
      <c r="B46" s="29">
        <v>801</v>
      </c>
      <c r="C46" s="29">
        <v>80101</v>
      </c>
      <c r="D46" s="55" t="s">
        <v>116</v>
      </c>
      <c r="E46" s="54">
        <f>SUM(H46:J46)</f>
        <v>8700000</v>
      </c>
      <c r="F46" s="34" t="s">
        <v>117</v>
      </c>
      <c r="G46" s="27"/>
      <c r="H46" s="34">
        <v>2700000</v>
      </c>
      <c r="I46" s="27">
        <v>3000000</v>
      </c>
      <c r="J46" s="27">
        <v>3000000</v>
      </c>
      <c r="K46" s="16" t="s">
        <v>118</v>
      </c>
      <c r="L46" s="21">
        <f>SUM(G46:J46)</f>
        <v>8700000</v>
      </c>
    </row>
    <row r="47" spans="1:12" s="45" customFormat="1" ht="22.5" customHeight="1">
      <c r="A47" s="49">
        <v>35</v>
      </c>
      <c r="B47" s="29">
        <v>801</v>
      </c>
      <c r="C47" s="29">
        <v>80101</v>
      </c>
      <c r="D47" s="55" t="s">
        <v>119</v>
      </c>
      <c r="E47" s="54"/>
      <c r="F47" s="34" t="s">
        <v>120</v>
      </c>
      <c r="G47" s="27"/>
      <c r="H47" s="34">
        <v>405049</v>
      </c>
      <c r="I47" s="27"/>
      <c r="J47" s="27"/>
      <c r="K47" s="56"/>
      <c r="L47" s="21"/>
    </row>
    <row r="48" spans="1:12" s="45" customFormat="1" ht="10.5" customHeight="1">
      <c r="A48" s="10" t="s">
        <v>121</v>
      </c>
      <c r="B48" s="10"/>
      <c r="C48" s="10"/>
      <c r="D48" s="10"/>
      <c r="E48" s="42">
        <f>SUM(E45,E46)</f>
        <v>9950000</v>
      </c>
      <c r="F48" s="43"/>
      <c r="G48" s="50">
        <f>SUM(G45)</f>
        <v>0</v>
      </c>
      <c r="H48" s="50">
        <f>SUM(H45:H47)</f>
        <v>3105049</v>
      </c>
      <c r="I48" s="50">
        <f>SUM(I45:I47)</f>
        <v>3000000</v>
      </c>
      <c r="J48" s="50">
        <f>SUM(J45:J47)</f>
        <v>3050000</v>
      </c>
      <c r="K48" s="57"/>
      <c r="L48" s="21">
        <f>SUM(G48:J48)</f>
        <v>9155049</v>
      </c>
    </row>
    <row r="49" spans="1:12" s="1" customFormat="1" ht="10.5" customHeight="1">
      <c r="A49" s="51" t="s">
        <v>122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21">
        <f>SUM(G49:J49)</f>
        <v>0</v>
      </c>
    </row>
    <row r="50" spans="1:12" s="1" customFormat="1" ht="35.25" customHeight="1">
      <c r="A50" s="49">
        <v>36</v>
      </c>
      <c r="B50" s="49">
        <v>851</v>
      </c>
      <c r="C50" s="49">
        <v>85154</v>
      </c>
      <c r="D50" s="30" t="s">
        <v>123</v>
      </c>
      <c r="E50" s="58"/>
      <c r="F50" s="59">
        <v>2005</v>
      </c>
      <c r="G50" s="60"/>
      <c r="H50" s="32">
        <f>403520-141200+32083</f>
        <v>294403</v>
      </c>
      <c r="I50" s="61"/>
      <c r="J50" s="12"/>
      <c r="K50" s="51"/>
      <c r="L50" s="21"/>
    </row>
    <row r="51" spans="1:12" s="1" customFormat="1" ht="22.5" customHeight="1">
      <c r="A51" s="49">
        <v>37</v>
      </c>
      <c r="B51" s="49">
        <v>851</v>
      </c>
      <c r="C51" s="49">
        <v>85154</v>
      </c>
      <c r="D51" s="30" t="s">
        <v>124</v>
      </c>
      <c r="E51" s="58"/>
      <c r="F51" s="59">
        <v>2005</v>
      </c>
      <c r="G51" s="60"/>
      <c r="H51" s="32">
        <f>200175-68060+15917</f>
        <v>148032</v>
      </c>
      <c r="I51" s="61"/>
      <c r="J51" s="12"/>
      <c r="K51" s="51"/>
      <c r="L51" s="21"/>
    </row>
    <row r="52" spans="1:12" s="45" customFormat="1" ht="24.75" customHeight="1">
      <c r="A52" s="49">
        <v>38</v>
      </c>
      <c r="B52" s="29">
        <v>851</v>
      </c>
      <c r="C52" s="29">
        <v>85154</v>
      </c>
      <c r="D52" s="55" t="s">
        <v>125</v>
      </c>
      <c r="E52" s="54">
        <f>SUM(H52:J52)</f>
        <v>135017</v>
      </c>
      <c r="F52" s="34" t="s">
        <v>126</v>
      </c>
      <c r="G52" s="27"/>
      <c r="H52" s="34">
        <v>135017</v>
      </c>
      <c r="I52" s="27"/>
      <c r="J52" s="27"/>
      <c r="K52" s="16" t="s">
        <v>127</v>
      </c>
      <c r="L52" s="21">
        <f>SUM(G52:J52)</f>
        <v>135017</v>
      </c>
    </row>
    <row r="53" spans="1:12" s="45" customFormat="1" ht="10.5" customHeight="1">
      <c r="A53" s="10" t="s">
        <v>128</v>
      </c>
      <c r="B53" s="10"/>
      <c r="C53" s="10"/>
      <c r="D53" s="10"/>
      <c r="E53" s="42">
        <f>SUM(E49,E52)</f>
        <v>135017</v>
      </c>
      <c r="F53" s="43"/>
      <c r="G53" s="50">
        <f>SUM(G49)</f>
        <v>0</v>
      </c>
      <c r="H53" s="50">
        <f>SUM(H49:H52)</f>
        <v>577452</v>
      </c>
      <c r="I53" s="50">
        <f>SUM(I49:I52)</f>
        <v>0</v>
      </c>
      <c r="J53" s="50">
        <f>SUM(J49:J52)</f>
        <v>0</v>
      </c>
      <c r="K53" s="57"/>
      <c r="L53" s="21">
        <f>SUM(G53:J53)</f>
        <v>577452</v>
      </c>
    </row>
    <row r="54" spans="1:12" s="1" customFormat="1" ht="10.5" customHeight="1">
      <c r="A54" s="51" t="s">
        <v>129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21">
        <f>SUM(G54:J54)</f>
        <v>0</v>
      </c>
    </row>
    <row r="55" spans="1:12" s="1" customFormat="1" ht="22.5" customHeight="1">
      <c r="A55" s="49">
        <v>39</v>
      </c>
      <c r="B55" s="29">
        <v>852</v>
      </c>
      <c r="C55" s="29">
        <v>85219</v>
      </c>
      <c r="D55" s="30" t="s">
        <v>130</v>
      </c>
      <c r="E55" s="25">
        <v>1500000</v>
      </c>
      <c r="F55" s="26" t="s">
        <v>131</v>
      </c>
      <c r="G55" s="27">
        <v>30000</v>
      </c>
      <c r="H55" s="27">
        <f>1000000-500000</f>
        <v>500000</v>
      </c>
      <c r="I55" s="27">
        <f>470000+500000</f>
        <v>970000</v>
      </c>
      <c r="J55" s="27"/>
      <c r="K55" s="16" t="s">
        <v>132</v>
      </c>
      <c r="L55" s="21">
        <f>SUM(G55:J55)</f>
        <v>1500000</v>
      </c>
    </row>
    <row r="56" spans="1:12" s="1" customFormat="1" ht="30">
      <c r="A56" s="49">
        <v>40</v>
      </c>
      <c r="B56" s="29">
        <v>852</v>
      </c>
      <c r="C56" s="29">
        <v>85219</v>
      </c>
      <c r="D56" s="30" t="s">
        <v>133</v>
      </c>
      <c r="E56" s="25"/>
      <c r="F56" s="62">
        <v>2005</v>
      </c>
      <c r="G56" s="27"/>
      <c r="H56" s="27">
        <v>141200</v>
      </c>
      <c r="I56" s="27"/>
      <c r="J56" s="27"/>
      <c r="K56" s="16"/>
      <c r="L56" s="21"/>
    </row>
    <row r="57" spans="1:12" s="1" customFormat="1" ht="20.25">
      <c r="A57" s="49">
        <v>41</v>
      </c>
      <c r="B57" s="29">
        <v>852</v>
      </c>
      <c r="C57" s="29">
        <v>85219</v>
      </c>
      <c r="D57" s="30" t="s">
        <v>134</v>
      </c>
      <c r="E57" s="25"/>
      <c r="F57" s="62">
        <v>2005</v>
      </c>
      <c r="G57" s="27"/>
      <c r="H57" s="27">
        <v>68060</v>
      </c>
      <c r="I57" s="27"/>
      <c r="J57" s="27"/>
      <c r="K57" s="16"/>
      <c r="L57" s="21"/>
    </row>
    <row r="58" spans="1:12" s="45" customFormat="1" ht="10.5" customHeight="1">
      <c r="A58" s="10" t="s">
        <v>135</v>
      </c>
      <c r="B58" s="10"/>
      <c r="C58" s="10"/>
      <c r="D58" s="10"/>
      <c r="E58" s="42">
        <f>SUM(E54:E55)</f>
        <v>1500000</v>
      </c>
      <c r="F58" s="43"/>
      <c r="G58" s="50">
        <f>SUM(G54:G55)</f>
        <v>30000</v>
      </c>
      <c r="H58" s="50">
        <f>SUM(H55:H57)</f>
        <v>709260</v>
      </c>
      <c r="I58" s="50">
        <f>SUM(I54:I55)</f>
        <v>970000</v>
      </c>
      <c r="J58" s="50">
        <f>SUM(J54:J55)</f>
        <v>0</v>
      </c>
      <c r="K58" s="50"/>
      <c r="L58" s="21">
        <f>SUM(G58:J58)</f>
        <v>1709260</v>
      </c>
    </row>
    <row r="59" spans="1:12" s="15" customFormat="1" ht="11.25" customHeight="1">
      <c r="A59" s="10" t="s">
        <v>136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21">
        <f>SUM(G59:J59)</f>
        <v>0</v>
      </c>
    </row>
    <row r="60" spans="1:12" s="1" customFormat="1" ht="12.75" customHeight="1">
      <c r="A60" s="22">
        <v>42</v>
      </c>
      <c r="B60" s="23">
        <v>900</v>
      </c>
      <c r="C60" s="23">
        <v>90095</v>
      </c>
      <c r="D60" s="63" t="s">
        <v>137</v>
      </c>
      <c r="E60" s="25">
        <v>70000</v>
      </c>
      <c r="F60" s="26" t="s">
        <v>138</v>
      </c>
      <c r="G60" s="27">
        <v>20000</v>
      </c>
      <c r="H60" s="27">
        <v>50000</v>
      </c>
      <c r="I60" s="27"/>
      <c r="J60" s="27"/>
      <c r="K60" s="28" t="s">
        <v>139</v>
      </c>
      <c r="L60" s="21">
        <f>SUM(G60:J60)</f>
        <v>70000</v>
      </c>
    </row>
    <row r="61" spans="1:12" s="1" customFormat="1" ht="21" customHeight="1">
      <c r="A61" s="22">
        <v>43</v>
      </c>
      <c r="B61" s="29">
        <v>900</v>
      </c>
      <c r="C61" s="29">
        <v>90095</v>
      </c>
      <c r="D61" s="64" t="s">
        <v>140</v>
      </c>
      <c r="E61" s="32">
        <v>670000</v>
      </c>
      <c r="F61" s="26" t="s">
        <v>141</v>
      </c>
      <c r="G61" s="34">
        <v>100000</v>
      </c>
      <c r="H61" s="34">
        <f>570000-252000+135017</f>
        <v>453017</v>
      </c>
      <c r="I61" s="27"/>
      <c r="J61" s="27"/>
      <c r="K61" s="16" t="s">
        <v>142</v>
      </c>
      <c r="L61" s="21">
        <f>SUM(G61:J61)</f>
        <v>553017</v>
      </c>
    </row>
    <row r="62" spans="1:12" s="15" customFormat="1" ht="11.25" customHeight="1">
      <c r="A62" s="22">
        <v>44</v>
      </c>
      <c r="B62" s="29">
        <v>900</v>
      </c>
      <c r="C62" s="29">
        <v>90095</v>
      </c>
      <c r="D62" s="30" t="s">
        <v>143</v>
      </c>
      <c r="E62" s="32">
        <v>2650000</v>
      </c>
      <c r="F62" s="33" t="s">
        <v>144</v>
      </c>
      <c r="G62" s="34">
        <v>25000</v>
      </c>
      <c r="H62" s="34">
        <v>700000</v>
      </c>
      <c r="I62" s="34">
        <v>800000</v>
      </c>
      <c r="J62" s="34">
        <f>E62-(G62+H62+I62)</f>
        <v>1125000</v>
      </c>
      <c r="K62" s="16" t="s">
        <v>145</v>
      </c>
      <c r="L62" s="21">
        <f>SUM(G62:J62)</f>
        <v>2650000</v>
      </c>
    </row>
    <row r="63" spans="1:12" s="15" customFormat="1" ht="12.75" customHeight="1">
      <c r="A63" s="22">
        <v>45</v>
      </c>
      <c r="B63" s="29">
        <v>900</v>
      </c>
      <c r="C63" s="29">
        <v>90095</v>
      </c>
      <c r="D63" s="24" t="s">
        <v>146</v>
      </c>
      <c r="E63" s="32">
        <v>477000</v>
      </c>
      <c r="F63" s="33" t="s">
        <v>147</v>
      </c>
      <c r="G63" s="34">
        <f>120000+482</f>
        <v>120482</v>
      </c>
      <c r="H63" s="34">
        <v>355865</v>
      </c>
      <c r="I63" s="34"/>
      <c r="J63" s="34"/>
      <c r="K63" s="16" t="s">
        <v>148</v>
      </c>
      <c r="L63" s="21">
        <f>SUM(G63:J63)</f>
        <v>476347</v>
      </c>
    </row>
    <row r="64" spans="1:12" s="15" customFormat="1" ht="12.75" customHeight="1">
      <c r="A64" s="22">
        <v>46</v>
      </c>
      <c r="B64" s="29">
        <v>900</v>
      </c>
      <c r="C64" s="29">
        <v>90095</v>
      </c>
      <c r="D64" s="30" t="s">
        <v>149</v>
      </c>
      <c r="E64" s="32">
        <v>7000000</v>
      </c>
      <c r="F64" s="33" t="s">
        <v>150</v>
      </c>
      <c r="G64" s="34">
        <v>50000</v>
      </c>
      <c r="H64" s="34">
        <v>300000</v>
      </c>
      <c r="I64" s="34">
        <v>1000000</v>
      </c>
      <c r="J64" s="34">
        <v>2000000</v>
      </c>
      <c r="K64" s="16" t="s">
        <v>151</v>
      </c>
      <c r="L64" s="21">
        <f>SUM(G64:J64)</f>
        <v>3350000</v>
      </c>
    </row>
    <row r="65" spans="1:12" s="45" customFormat="1" ht="10.5" customHeight="1">
      <c r="A65" s="10" t="s">
        <v>152</v>
      </c>
      <c r="B65" s="10"/>
      <c r="C65" s="10"/>
      <c r="D65" s="10"/>
      <c r="E65" s="42">
        <f>SUM(E60:E64)</f>
        <v>10867000</v>
      </c>
      <c r="F65" s="43"/>
      <c r="G65" s="50">
        <f>SUM(G60:G64)</f>
        <v>315482</v>
      </c>
      <c r="H65" s="50">
        <f>SUM(H60:H64)</f>
        <v>1858882</v>
      </c>
      <c r="I65" s="50">
        <f>SUM(I60:I64)</f>
        <v>1800000</v>
      </c>
      <c r="J65" s="50">
        <f>SUM(J60:J64)</f>
        <v>3125000</v>
      </c>
      <c r="K65" s="50"/>
      <c r="L65" s="21">
        <f>SUM(G65:J65)</f>
        <v>7099364</v>
      </c>
    </row>
    <row r="66" spans="1:12" s="1" customFormat="1" ht="10.5" customHeight="1">
      <c r="A66" s="51" t="s">
        <v>153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21">
        <f>SUM(G66:J66)</f>
        <v>0</v>
      </c>
    </row>
    <row r="67" spans="1:12" s="1" customFormat="1" ht="12" customHeight="1">
      <c r="A67" s="49">
        <v>47</v>
      </c>
      <c r="B67" s="29">
        <v>921</v>
      </c>
      <c r="C67" s="29">
        <v>92116</v>
      </c>
      <c r="D67" s="24" t="s">
        <v>154</v>
      </c>
      <c r="E67" s="25">
        <v>1600000</v>
      </c>
      <c r="F67" s="26" t="s">
        <v>155</v>
      </c>
      <c r="G67" s="27">
        <v>0</v>
      </c>
      <c r="H67" s="27"/>
      <c r="I67" s="27">
        <v>50000</v>
      </c>
      <c r="J67" s="27">
        <v>250000</v>
      </c>
      <c r="K67" s="16" t="s">
        <v>156</v>
      </c>
      <c r="L67" s="21">
        <f>SUM(G67:J67)</f>
        <v>300000</v>
      </c>
    </row>
    <row r="68" spans="1:12" s="1" customFormat="1" ht="23.25" customHeight="1">
      <c r="A68" s="49">
        <v>48</v>
      </c>
      <c r="B68" s="29">
        <v>921</v>
      </c>
      <c r="C68" s="29">
        <v>92195</v>
      </c>
      <c r="D68" s="30" t="s">
        <v>157</v>
      </c>
      <c r="E68" s="25">
        <v>5000000</v>
      </c>
      <c r="F68" s="26" t="s">
        <v>158</v>
      </c>
      <c r="G68" s="27">
        <v>80000</v>
      </c>
      <c r="H68" s="27">
        <v>500000</v>
      </c>
      <c r="I68" s="27">
        <v>1500000</v>
      </c>
      <c r="J68" s="27">
        <v>2920000</v>
      </c>
      <c r="K68" s="16" t="s">
        <v>159</v>
      </c>
      <c r="L68" s="21">
        <f>SUM(G68:J68)</f>
        <v>5000000</v>
      </c>
    </row>
    <row r="69" spans="1:12" s="45" customFormat="1" ht="10.5" customHeight="1">
      <c r="A69" s="10" t="s">
        <v>160</v>
      </c>
      <c r="B69" s="10"/>
      <c r="C69" s="10"/>
      <c r="D69" s="10"/>
      <c r="E69" s="42">
        <f>SUM(E67:E68)</f>
        <v>6600000</v>
      </c>
      <c r="F69" s="43"/>
      <c r="G69" s="50">
        <f>SUM(G67:G68)</f>
        <v>80000</v>
      </c>
      <c r="H69" s="50">
        <f>SUM(H67:H68)</f>
        <v>500000</v>
      </c>
      <c r="I69" s="50">
        <f>SUM(I67:I68)</f>
        <v>1550000</v>
      </c>
      <c r="J69" s="50">
        <f>SUM(J67:J68)</f>
        <v>3170000</v>
      </c>
      <c r="K69" s="50"/>
      <c r="L69" s="21">
        <f>SUM(G69:J69)</f>
        <v>5300000</v>
      </c>
    </row>
    <row r="70" spans="1:12" s="15" customFormat="1" ht="10.5" customHeight="1">
      <c r="A70" s="65" t="s">
        <v>161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21">
        <f>SUM(G70:J70)</f>
        <v>0</v>
      </c>
    </row>
    <row r="71" spans="1:12" s="15" customFormat="1" ht="12.75" customHeight="1">
      <c r="A71" s="49">
        <v>49</v>
      </c>
      <c r="B71" s="29">
        <v>926</v>
      </c>
      <c r="C71" s="29">
        <v>92695</v>
      </c>
      <c r="D71" s="30" t="s">
        <v>162</v>
      </c>
      <c r="E71" s="32">
        <v>18860000</v>
      </c>
      <c r="F71" s="33" t="s">
        <v>163</v>
      </c>
      <c r="G71" s="34">
        <f>13615616+2107851</f>
        <v>15723467</v>
      </c>
      <c r="H71" s="34">
        <f>3136533-222791-398293-480256</f>
        <v>2035193</v>
      </c>
      <c r="I71" s="34"/>
      <c r="J71" s="68"/>
      <c r="K71" s="16" t="s">
        <v>164</v>
      </c>
      <c r="L71" s="21">
        <f>SUM(G71:J71)</f>
        <v>17758660</v>
      </c>
    </row>
    <row r="72" spans="1:14" s="1" customFormat="1" ht="12.75" customHeight="1">
      <c r="A72" s="69">
        <v>50</v>
      </c>
      <c r="B72" s="70">
        <v>926</v>
      </c>
      <c r="C72" s="70">
        <v>92695</v>
      </c>
      <c r="D72" s="24" t="s">
        <v>165</v>
      </c>
      <c r="E72" s="25">
        <v>12045515</v>
      </c>
      <c r="F72" s="33" t="s">
        <v>166</v>
      </c>
      <c r="G72" s="32">
        <f>1000000-250000-150000+45515</f>
        <v>645515</v>
      </c>
      <c r="H72" s="27">
        <f>5000000+980166+649281</f>
        <v>6629447</v>
      </c>
      <c r="I72" s="27">
        <f>6000000+250000+150000</f>
        <v>6400000</v>
      </c>
      <c r="J72" s="27">
        <v>0</v>
      </c>
      <c r="K72" s="17" t="s">
        <v>167</v>
      </c>
      <c r="L72" s="21">
        <f>SUM(G72:J72)</f>
        <v>13674962</v>
      </c>
      <c r="M72" s="4"/>
      <c r="N72" s="4"/>
    </row>
    <row r="73" spans="1:14" s="1" customFormat="1" ht="12.75" customHeight="1">
      <c r="A73" s="71"/>
      <c r="B73" s="72"/>
      <c r="C73" s="70"/>
      <c r="D73" s="24" t="s">
        <v>168</v>
      </c>
      <c r="E73" s="25">
        <v>5067280</v>
      </c>
      <c r="F73" s="33"/>
      <c r="G73" s="32">
        <v>44980</v>
      </c>
      <c r="H73" s="27">
        <v>2735300</v>
      </c>
      <c r="I73" s="27">
        <v>2287000</v>
      </c>
      <c r="J73" s="27">
        <v>0</v>
      </c>
      <c r="K73" s="17"/>
      <c r="L73" s="21"/>
      <c r="M73" s="4"/>
      <c r="N73" s="4"/>
    </row>
    <row r="74" spans="1:14" s="1" customFormat="1" ht="12.75" customHeight="1">
      <c r="A74" s="73"/>
      <c r="B74" s="74"/>
      <c r="C74" s="75"/>
      <c r="D74" s="24" t="s">
        <v>169</v>
      </c>
      <c r="E74" s="25">
        <v>1000000</v>
      </c>
      <c r="F74" s="33"/>
      <c r="G74" s="32">
        <v>0</v>
      </c>
      <c r="H74" s="27">
        <v>900000</v>
      </c>
      <c r="I74" s="27">
        <v>100000</v>
      </c>
      <c r="J74" s="27">
        <v>0</v>
      </c>
      <c r="K74" s="17"/>
      <c r="L74" s="21"/>
      <c r="M74" s="4"/>
      <c r="N74" s="4"/>
    </row>
    <row r="75" spans="1:14" s="1" customFormat="1" ht="24.75" customHeight="1">
      <c r="A75" s="76"/>
      <c r="B75" s="77"/>
      <c r="C75" s="23"/>
      <c r="D75" s="78" t="s">
        <v>170</v>
      </c>
      <c r="E75" s="25"/>
      <c r="F75" s="33"/>
      <c r="G75" s="25"/>
      <c r="H75" s="27">
        <f>980166+649281</f>
        <v>1629447</v>
      </c>
      <c r="I75" s="27"/>
      <c r="J75" s="27"/>
      <c r="K75" s="17"/>
      <c r="L75" s="21"/>
      <c r="M75" s="4"/>
      <c r="N75" s="4"/>
    </row>
    <row r="76" spans="1:14" s="1" customFormat="1" ht="24" customHeight="1">
      <c r="A76" s="22">
        <v>51</v>
      </c>
      <c r="B76" s="23">
        <v>926</v>
      </c>
      <c r="C76" s="23">
        <v>92695</v>
      </c>
      <c r="D76" s="24" t="s">
        <v>171</v>
      </c>
      <c r="E76" s="25">
        <v>8000000</v>
      </c>
      <c r="F76" s="26" t="s">
        <v>172</v>
      </c>
      <c r="G76" s="27">
        <v>31000</v>
      </c>
      <c r="H76" s="27">
        <f>500000+222791+2219774+500000-499910-649281</f>
        <v>2293374</v>
      </c>
      <c r="I76" s="27">
        <v>500000</v>
      </c>
      <c r="J76" s="27">
        <f>E76-(G76+H76+I76)</f>
        <v>5175626</v>
      </c>
      <c r="K76" s="17" t="s">
        <v>173</v>
      </c>
      <c r="L76" s="21">
        <f>SUM(G76:J76)</f>
        <v>8000000</v>
      </c>
      <c r="M76" s="4"/>
      <c r="N76" s="4"/>
    </row>
    <row r="77" spans="1:12" s="1" customFormat="1" ht="25.5" customHeight="1">
      <c r="A77" s="22">
        <v>52</v>
      </c>
      <c r="B77" s="29">
        <v>926</v>
      </c>
      <c r="C77" s="29">
        <v>92695</v>
      </c>
      <c r="D77" s="24" t="s">
        <v>174</v>
      </c>
      <c r="E77" s="25">
        <v>550000</v>
      </c>
      <c r="F77" s="26" t="s">
        <v>175</v>
      </c>
      <c r="G77" s="27">
        <v>0</v>
      </c>
      <c r="H77" s="27">
        <v>50000</v>
      </c>
      <c r="I77" s="27">
        <v>500000</v>
      </c>
      <c r="J77" s="27">
        <f>E77-(G77+H77+I77)</f>
        <v>0</v>
      </c>
      <c r="K77" s="17" t="s">
        <v>176</v>
      </c>
      <c r="L77" s="21">
        <f>SUM(G77:J77)</f>
        <v>550000</v>
      </c>
    </row>
    <row r="78" spans="1:12" s="15" customFormat="1" ht="14.25" customHeight="1">
      <c r="A78" s="22">
        <v>53</v>
      </c>
      <c r="B78" s="29">
        <v>926</v>
      </c>
      <c r="C78" s="29">
        <v>92695</v>
      </c>
      <c r="D78" s="24" t="s">
        <v>177</v>
      </c>
      <c r="E78" s="25">
        <v>100000</v>
      </c>
      <c r="F78" s="26" t="s">
        <v>178</v>
      </c>
      <c r="G78" s="27">
        <v>14000</v>
      </c>
      <c r="H78" s="27">
        <v>86000</v>
      </c>
      <c r="I78" s="27"/>
      <c r="J78" s="27"/>
      <c r="K78" s="16" t="s">
        <v>179</v>
      </c>
      <c r="L78" s="21">
        <f>SUM(G78:J78)</f>
        <v>100000</v>
      </c>
    </row>
    <row r="79" spans="1:12" s="15" customFormat="1" ht="23.25" customHeight="1">
      <c r="A79" s="22">
        <v>54</v>
      </c>
      <c r="B79" s="29">
        <v>926</v>
      </c>
      <c r="C79" s="29">
        <v>92695</v>
      </c>
      <c r="D79" s="24" t="s">
        <v>180</v>
      </c>
      <c r="E79" s="25">
        <v>350000</v>
      </c>
      <c r="F79" s="26" t="s">
        <v>181</v>
      </c>
      <c r="G79" s="27">
        <v>25000</v>
      </c>
      <c r="H79" s="27">
        <v>50000</v>
      </c>
      <c r="I79" s="27">
        <v>275000</v>
      </c>
      <c r="J79" s="27"/>
      <c r="K79" s="16" t="s">
        <v>182</v>
      </c>
      <c r="L79" s="21">
        <f>SUM(G79:J79)</f>
        <v>350000</v>
      </c>
    </row>
    <row r="80" spans="1:12" s="15" customFormat="1" ht="22.5" customHeight="1">
      <c r="A80" s="22">
        <v>55</v>
      </c>
      <c r="B80" s="29">
        <v>926</v>
      </c>
      <c r="C80" s="29">
        <v>92695</v>
      </c>
      <c r="D80" s="79" t="s">
        <v>183</v>
      </c>
      <c r="E80" s="32">
        <v>495000</v>
      </c>
      <c r="F80" s="59" t="s">
        <v>184</v>
      </c>
      <c r="G80" s="32">
        <v>65000</v>
      </c>
      <c r="H80" s="32">
        <v>200000</v>
      </c>
      <c r="I80" s="27">
        <v>230000</v>
      </c>
      <c r="J80" s="27"/>
      <c r="K80" s="16" t="s">
        <v>185</v>
      </c>
      <c r="L80" s="21">
        <f>SUM(G80:J80)</f>
        <v>495000</v>
      </c>
    </row>
    <row r="81" spans="1:12" s="15" customFormat="1" ht="15" customHeight="1">
      <c r="A81" s="22">
        <v>56</v>
      </c>
      <c r="B81" s="29">
        <v>926</v>
      </c>
      <c r="C81" s="29">
        <v>92695</v>
      </c>
      <c r="D81" s="37" t="s">
        <v>186</v>
      </c>
      <c r="E81" s="32">
        <v>393293</v>
      </c>
      <c r="F81" s="59" t="s">
        <v>187</v>
      </c>
      <c r="G81" s="32">
        <v>22000</v>
      </c>
      <c r="H81" s="32">
        <f>200000-101707+101707</f>
        <v>200000</v>
      </c>
      <c r="I81" s="32">
        <v>273000</v>
      </c>
      <c r="J81" s="27"/>
      <c r="K81" s="16" t="s">
        <v>188</v>
      </c>
      <c r="L81" s="21">
        <f>SUM(G81:J81)</f>
        <v>495000</v>
      </c>
    </row>
    <row r="82" spans="1:12" s="15" customFormat="1" ht="20.25">
      <c r="A82" s="22">
        <v>57</v>
      </c>
      <c r="B82" s="29">
        <v>926</v>
      </c>
      <c r="C82" s="29">
        <v>92695</v>
      </c>
      <c r="D82" s="37" t="s">
        <v>189</v>
      </c>
      <c r="E82" s="32">
        <v>20000</v>
      </c>
      <c r="F82" s="59">
        <v>2005</v>
      </c>
      <c r="G82" s="32">
        <v>0</v>
      </c>
      <c r="H82" s="32">
        <v>20000</v>
      </c>
      <c r="I82" s="32"/>
      <c r="J82" s="27"/>
      <c r="K82" s="16" t="s">
        <v>190</v>
      </c>
      <c r="L82" s="21">
        <f>SUM(G82:J82)</f>
        <v>20000</v>
      </c>
    </row>
    <row r="83" spans="1:12" s="15" customFormat="1" ht="20.25">
      <c r="A83" s="22">
        <v>58</v>
      </c>
      <c r="B83" s="29">
        <v>926</v>
      </c>
      <c r="C83" s="29">
        <v>92695</v>
      </c>
      <c r="D83" s="37" t="s">
        <v>191</v>
      </c>
      <c r="E83" s="32">
        <v>15000</v>
      </c>
      <c r="F83" s="59">
        <v>2005</v>
      </c>
      <c r="G83" s="32">
        <v>0</v>
      </c>
      <c r="H83" s="32">
        <v>15000</v>
      </c>
      <c r="I83" s="32"/>
      <c r="J83" s="27"/>
      <c r="K83" s="16" t="s">
        <v>192</v>
      </c>
      <c r="L83" s="21">
        <f>SUM(G83:J83)</f>
        <v>15000</v>
      </c>
    </row>
    <row r="84" spans="1:12" s="15" customFormat="1" ht="20.25">
      <c r="A84" s="22">
        <v>59</v>
      </c>
      <c r="B84" s="29">
        <v>926</v>
      </c>
      <c r="C84" s="29">
        <v>92695</v>
      </c>
      <c r="D84" s="37" t="s">
        <v>193</v>
      </c>
      <c r="E84" s="32">
        <v>25000</v>
      </c>
      <c r="F84" s="59">
        <v>2005</v>
      </c>
      <c r="G84" s="32">
        <v>0</v>
      </c>
      <c r="H84" s="32">
        <v>25000</v>
      </c>
      <c r="I84" s="32"/>
      <c r="J84" s="27"/>
      <c r="K84" s="16" t="s">
        <v>194</v>
      </c>
      <c r="L84" s="21">
        <f>SUM(G84:J84)</f>
        <v>25000</v>
      </c>
    </row>
    <row r="85" spans="1:12" s="15" customFormat="1" ht="25.5" customHeight="1">
      <c r="A85" s="22">
        <v>60</v>
      </c>
      <c r="B85" s="29">
        <v>926</v>
      </c>
      <c r="C85" s="29">
        <v>92695</v>
      </c>
      <c r="D85" s="37" t="s">
        <v>195</v>
      </c>
      <c r="E85" s="32">
        <v>15000000</v>
      </c>
      <c r="F85" s="59" t="s">
        <v>196</v>
      </c>
      <c r="G85" s="32">
        <v>0</v>
      </c>
      <c r="H85" s="32"/>
      <c r="I85" s="32">
        <v>1000000</v>
      </c>
      <c r="J85" s="27">
        <v>3000000</v>
      </c>
      <c r="K85" s="16" t="s">
        <v>197</v>
      </c>
      <c r="L85" s="21">
        <f>SUM(G85:J85)</f>
        <v>4000000</v>
      </c>
    </row>
    <row r="86" spans="1:12" s="45" customFormat="1" ht="10.5" customHeight="1">
      <c r="A86" s="10" t="s">
        <v>198</v>
      </c>
      <c r="B86" s="10"/>
      <c r="C86" s="10"/>
      <c r="D86" s="10"/>
      <c r="E86" s="50">
        <f>SUM(E71:E85)-E73-E74</f>
        <v>55853808</v>
      </c>
      <c r="F86" s="13"/>
      <c r="G86" s="50">
        <f>SUM(G71:G85)-G73-G74</f>
        <v>16525982</v>
      </c>
      <c r="H86" s="50">
        <f>SUM(H71:H85)-H73-H74-H75</f>
        <v>11604014</v>
      </c>
      <c r="I86" s="50">
        <f>SUM(I71:I85)-I73-I74-I75</f>
        <v>9178000</v>
      </c>
      <c r="J86" s="50">
        <f>SUM(J71:J85)-J73-J74-J75</f>
        <v>8175626</v>
      </c>
      <c r="K86" s="44"/>
      <c r="L86" s="21">
        <f>SUM(G86:J86)</f>
        <v>45483622</v>
      </c>
    </row>
    <row r="87" spans="1:12" s="1" customFormat="1" ht="12.75" customHeight="1">
      <c r="A87" s="10" t="s">
        <v>199</v>
      </c>
      <c r="B87" s="10"/>
      <c r="C87" s="10"/>
      <c r="D87" s="10"/>
      <c r="E87" s="80">
        <f>SUM(E40,E43,E48,E58,E65,E69,E86)</f>
        <v>133824787.0726</v>
      </c>
      <c r="F87" s="13"/>
      <c r="G87" s="80">
        <f>SUM(G40,G43,G48,G58,G65,G69,G86)</f>
        <v>20959194</v>
      </c>
      <c r="H87" s="80">
        <f>SUM(H40,H43,H48,H53,H58,H65,H69,H86)</f>
        <v>27822526.060000002</v>
      </c>
      <c r="I87" s="80">
        <f>SUM(I40,I43,I48,I53,I58,I65,I69,I86)</f>
        <v>29556180</v>
      </c>
      <c r="J87" s="80">
        <f>SUM(J40,J43,J48,J53,J58,J65,J69,J86)</f>
        <v>28033997.5</v>
      </c>
      <c r="K87" s="5"/>
      <c r="L87" s="21">
        <f>SUM(G87:J87)</f>
        <v>106371897.56</v>
      </c>
    </row>
    <row r="88" spans="5:11" s="1" customFormat="1" ht="10.5">
      <c r="E88" s="2"/>
      <c r="F88" s="3"/>
      <c r="G88" s="3"/>
      <c r="H88" s="4">
        <f>H87-27535814</f>
        <v>286712.0600000024</v>
      </c>
      <c r="I88" s="4"/>
      <c r="J88" s="4"/>
      <c r="K88" s="5"/>
    </row>
  </sheetData>
  <mergeCells count="30">
    <mergeCell ref="A1:J1"/>
    <mergeCell ref="A2:J2"/>
    <mergeCell ref="A3:J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A8:K8"/>
    <mergeCell ref="A40:D40"/>
    <mergeCell ref="A41:K41"/>
    <mergeCell ref="A43:D43"/>
    <mergeCell ref="A44:K44"/>
    <mergeCell ref="A48:D48"/>
    <mergeCell ref="A49:K49"/>
    <mergeCell ref="A53:D53"/>
    <mergeCell ref="A54:K54"/>
    <mergeCell ref="A58:D58"/>
    <mergeCell ref="A59:K59"/>
    <mergeCell ref="A65:D65"/>
    <mergeCell ref="A66:K66"/>
    <mergeCell ref="A69:D69"/>
    <mergeCell ref="A70:K70"/>
    <mergeCell ref="F72:F75"/>
    <mergeCell ref="A86:D86"/>
    <mergeCell ref="A87:D87"/>
  </mergeCells>
  <printOptions horizontalCentered="1"/>
  <pageMargins left="0.3541666666666667" right="0.5118055555555556" top="0.23611111111111113" bottom="0.23611111111111113" header="0.19652777777777777" footer="0.19652777777777777"/>
  <pageSetup fitToHeight="0"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 KOŁOBRZEG</dc:creator>
  <cp:keywords/>
  <dc:description/>
  <cp:lastModifiedBy>...</cp:lastModifiedBy>
  <cp:lastPrinted>2005-02-15T07:24:07Z</cp:lastPrinted>
  <dcterms:created xsi:type="dcterms:W3CDTF">2003-08-06T12:05:32Z</dcterms:created>
  <dcterms:modified xsi:type="dcterms:W3CDTF">2005-02-24T10:55:43Z</dcterms:modified>
  <cp:category/>
  <cp:version/>
  <cp:contentType/>
  <cp:contentStatus/>
  <cp:revision>1</cp:revision>
</cp:coreProperties>
</file>