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68" activeTab="0"/>
  </bookViews>
  <sheets>
    <sheet name="WPI" sheetId="1" r:id="rId1"/>
    <sheet name="budżet" sheetId="2" r:id="rId2"/>
    <sheet name="zał nr 1" sheetId="3" r:id="rId3"/>
    <sheet name="zał nr 2" sheetId="4" r:id="rId4"/>
  </sheets>
  <definedNames/>
  <calcPr fullCalcOnLoad="1"/>
</workbook>
</file>

<file path=xl/sharedStrings.xml><?xml version="1.0" encoding="utf-8"?>
<sst xmlns="http://schemas.openxmlformats.org/spreadsheetml/2006/main" count="274" uniqueCount="128">
  <si>
    <t>Lp</t>
  </si>
  <si>
    <t>Nazwa zadania</t>
  </si>
  <si>
    <t>Wartość kosztorysowa</t>
  </si>
  <si>
    <t>Wielkość nakładów w latach [zł]</t>
  </si>
  <si>
    <t>Uwagi</t>
  </si>
  <si>
    <t>Plac rekreacyjno - sportowy z kortem tenisowym i torem do jazdy na deskorolce na osiedlu Ogrody</t>
  </si>
  <si>
    <t>2004-2006</t>
  </si>
  <si>
    <t>2004-2007</t>
  </si>
  <si>
    <t>2004-2005</t>
  </si>
  <si>
    <t>2004-2010</t>
  </si>
  <si>
    <t>Drogi na osiedlu Radzikowo IV wraz z kanalizacją deszczową</t>
  </si>
  <si>
    <t>2003-2006</t>
  </si>
  <si>
    <t>2002-2006</t>
  </si>
  <si>
    <t>Budowa drogi pomiędzy Unii Lubelskiej i Okopową</t>
  </si>
  <si>
    <t>Drogi na osiedlu Witkowice III - budowa</t>
  </si>
  <si>
    <t>Drogi w ul. Jagiełły, Łokietka, Kazimierza Wielkiego</t>
  </si>
  <si>
    <t>2001-2006</t>
  </si>
  <si>
    <t>Drogi na osiedlu domów jednorodzinnych przy ul. 6 dyw. piechoty PT i budowa</t>
  </si>
  <si>
    <t>Budowa nawierzchni jezdni ul. Tarnowskiego</t>
  </si>
  <si>
    <t>RAZEM</t>
  </si>
  <si>
    <t>OGÓŁEM</t>
  </si>
  <si>
    <t>Zagospodarowanie ogródka jordanowskiego przy ul. Unii Lubelskiej</t>
  </si>
  <si>
    <t>Zagospodarowanie terenu przy ul. Wąskiej</t>
  </si>
  <si>
    <t>Rewitalizacja parku nadmorskiego oraz parków miejskich</t>
  </si>
  <si>
    <t>Rewitalizacja plaż - refulacja, budowa ostróg.</t>
  </si>
  <si>
    <t>Budowa ul. Gnieźnieńskiej</t>
  </si>
  <si>
    <t>Okres
realizacji</t>
  </si>
  <si>
    <t xml:space="preserve">Budowa ścieżki rowerowej do Grzybowa z odwodnieniem </t>
  </si>
  <si>
    <t>Przebudowa ul.Kresowej</t>
  </si>
  <si>
    <t>Przebudowa ul. Albatrosa, Stoczniowców, Łososiowa (pas jezdny, chodniki, parkingi, oświetlenie)</t>
  </si>
  <si>
    <t>Przebudowa ul. Janiska</t>
  </si>
  <si>
    <t>Rozbudowa Szkoły Podstawowej nr 6 - wykonanie dokumentacji i budowa</t>
  </si>
  <si>
    <t>2004-2008</t>
  </si>
  <si>
    <t>2005-2006</t>
  </si>
  <si>
    <t>Przebudowa ul. Wiosennej</t>
  </si>
  <si>
    <t>2007-2009</t>
  </si>
  <si>
    <t>1999-2008</t>
  </si>
  <si>
    <t>Budowa otwartego kąpieliska z wodą morską w dzielnicy Wschodniej</t>
  </si>
  <si>
    <t>TRANSPORT I ŁĄCZNOŚĆ - dz. 600</t>
  </si>
  <si>
    <t>BEZPIECZEŃSTWO PUBLICZNE - dz. 754</t>
  </si>
  <si>
    <t>OŚWIATA I WYCHOWANIE - dz. 801</t>
  </si>
  <si>
    <t>GOSPODARKA KOMUNALNA I OCHRONA ŚRODOWISKA - dz. 900</t>
  </si>
  <si>
    <t>KULTURA I OCHRONA DZIEDZICTWA NARODOWEGO - dz. 921</t>
  </si>
  <si>
    <t>KULTURA FIZYCZNA I SPORT - dz. 926</t>
  </si>
  <si>
    <t>Zagospodarowanie portu jachtowego w Kołobrzegu (projekt nr INT/MV-BB-PL/B/025/05, w tym:</t>
  </si>
  <si>
    <t>1. Kładka dla pieszych nad rzeką Parsęta zlokalizowana pomiędzy ul. Reja a Portem Jachtowym - budowa</t>
  </si>
  <si>
    <t>2. Budowa ulicy Warzelniczej</t>
  </si>
  <si>
    <t>3. Ciąg pieszy</t>
  </si>
  <si>
    <t>Budowa Centrum Rekreacyjnego w Kołobrzegu, w tym:</t>
  </si>
  <si>
    <t>1. Hala i tory łucznicze z zapleczem - w tym:</t>
  </si>
  <si>
    <t xml:space="preserve">    - Tory łucznicze - modernizacja</t>
  </si>
  <si>
    <t>Wieloletni Plan Inwestycji dla Miasta Kołobrzeg  na lata 2006-2008</t>
  </si>
  <si>
    <t>2004-2009</t>
  </si>
  <si>
    <t>1996-2009</t>
  </si>
  <si>
    <t>Zagospodarowanie placu rekreacyjno sportowego z budową muszli koncertowej kompleksowo - Wylotowa 80 A</t>
  </si>
  <si>
    <t>Budowa przyłączy wod-kan dla Zaplecza ratowniczo medycznego na plaży zachodniej</t>
  </si>
  <si>
    <t>Przebudowa ul. Fredry /od ul. Kasprowicza do ul. Kościuszki/.</t>
  </si>
  <si>
    <t>2006-2007</t>
  </si>
  <si>
    <t>Monitoring tv miasta - rozbudowa</t>
  </si>
  <si>
    <t>Zagospodarowanie terenów sportowych przy ul Śliwińskiego - boiska sportowe - EUROBOISKO - Etap II</t>
  </si>
  <si>
    <t>Przebudowa ul. Chopina</t>
  </si>
  <si>
    <t>Przebudowa ul. Rodziewiczówny</t>
  </si>
  <si>
    <t>Termomodernizacja obiektów użyteczności publicznej</t>
  </si>
  <si>
    <t>Poprawa transgranicznej infrastruktury turystycznej nabrzeża rzeki Parsęty przy Latarni Morskiej w Kołobrzegu</t>
  </si>
  <si>
    <t>Toalety publiczne na terenie miasta Kołobrzeg</t>
  </si>
  <si>
    <t>2005-2009</t>
  </si>
  <si>
    <t>2008-2011</t>
  </si>
  <si>
    <t>2000-2007</t>
  </si>
  <si>
    <t>2003-2011</t>
  </si>
  <si>
    <t>Plac zabaw przy ul. Wojska Polskiego</t>
  </si>
  <si>
    <t>TURYSTYKA - dz. 630</t>
  </si>
  <si>
    <t>Poprawa dostępu do bulwaru spacerowego nad rzeka Parsętą w Kołobrzegu</t>
  </si>
  <si>
    <t>2006-2013</t>
  </si>
  <si>
    <t>2004-2013</t>
  </si>
  <si>
    <t>Budowa dróg na os. Domów wielorodzinnych przy ul. 6 dyw. Piechoty "Os. Europejskie"</t>
  </si>
  <si>
    <t>Dział</t>
  </si>
  <si>
    <t>Rozdz.</t>
  </si>
  <si>
    <t>Wydatki do 2004 [zł]</t>
  </si>
  <si>
    <t>2005-2007</t>
  </si>
  <si>
    <t>2006-2008</t>
  </si>
  <si>
    <t>Europejskie Centrum Kultury w Kołobrzegu</t>
  </si>
  <si>
    <t>Miasto +UE</t>
  </si>
  <si>
    <t>2005-2008</t>
  </si>
  <si>
    <t>Miasto+EOG</t>
  </si>
  <si>
    <t>Plac zabaw przy ul. Wąskiej</t>
  </si>
  <si>
    <r>
      <t>EOG</t>
    </r>
    <r>
      <rPr>
        <sz val="8.5"/>
        <rFont val="Verdana"/>
        <family val="2"/>
      </rPr>
      <t xml:space="preserve"> -</t>
    </r>
    <r>
      <rPr>
        <sz val="9"/>
        <rFont val="Verdana"/>
        <family val="2"/>
      </rPr>
      <t xml:space="preserve"> Mechanizmy Finansowe Europejskiego Obszaru Gospodarczego i Norweskie Mechanizmy Finansowe.</t>
    </r>
  </si>
  <si>
    <t>UWAGI:</t>
  </si>
  <si>
    <t>Zagospodarowanie ogólnodostępnych stref rekreacji w Mieście Kołobrzeg w tym:</t>
  </si>
  <si>
    <t>Plac zabaw przy ul. Poznańskiej</t>
  </si>
  <si>
    <t>Miasto +UE+EOG</t>
  </si>
  <si>
    <t>Miasto+PPP</t>
  </si>
  <si>
    <t xml:space="preserve">Załącznik Nr .............. do Uchwały Nr .../..../05                                                                                                                                                                                                                        Rady Miejskiej w Kołobrzegu z dnia .................... 2005 r. </t>
  </si>
  <si>
    <t>LIMITY WYDATKÓW BUDŻETOWYCH NA WIELOLETNIE PROGRAMY INWESTYCYJNE
GMINY MIEJSKIEJ KOŁOBRZEG W 2006 ROKU</t>
  </si>
  <si>
    <t>Miasto + UE+EOG</t>
  </si>
  <si>
    <t>Przebudowa boisk szkolnych w Kołobrzegu</t>
  </si>
  <si>
    <t>Przebudowa nawierzchni ulic na osiedlu Radzikowo III: Perłowa, Tęczowa i Koralowa wraz z ich odwodnieniem</t>
  </si>
  <si>
    <t>Przebudowa ulicy Kościuszki</t>
  </si>
  <si>
    <t>Przebudowa nawierzchni dróg na osiedlu Podczele</t>
  </si>
  <si>
    <t>Przebudowa ul. Towarowej wraz z kanalizacja deszczową i oświetleniem</t>
  </si>
  <si>
    <t>Przebudowa ul. Kołłątaja</t>
  </si>
  <si>
    <t>Przebudowa ul. Krakusa i Wandy</t>
  </si>
  <si>
    <t>Przebudowa ulic: Radomska, Lotnicza i Warcisława III</t>
  </si>
  <si>
    <t>Przebudowa nabrzeży rz. Parsęty w tym:</t>
  </si>
  <si>
    <t>Przebudowa Biblioteki Publicznej</t>
  </si>
  <si>
    <t>Przebudowa ulic: św. Wojciecha i Kossaka - realizacja projektu nr Z/2.32/I/1.1.1/465/05 "Modernizacja ul. Św. Wojciecha i budowa ul. Kossaka"</t>
  </si>
  <si>
    <t>POMOC SPOŁECZNA -852</t>
  </si>
  <si>
    <t>OCHRONA ZDROWIA -851</t>
  </si>
  <si>
    <t>POMOC SPOŁECZNA - 852</t>
  </si>
  <si>
    <t>Termomodernizacja obiektów użyteczności publicznej*</t>
  </si>
  <si>
    <t>Europejskie Centrum Kultury**</t>
  </si>
  <si>
    <t>**  Zadanie będzie współfinansowane z udziałem Norweskich Mechanizmów Finansowych wg załącznika nr 2.</t>
  </si>
  <si>
    <t>* Zadanie będzie współfinansowane z udziałem Norweskich Mechanizmów Finansowych wg załącznika nr 1.</t>
  </si>
  <si>
    <t>Załącznik nr 1 do Wieloletniego Planu Inwestycji dla Miasta Kołobrzeg na lata 2006-2008.</t>
  </si>
  <si>
    <t>FINANSOWANIE ZADANIA "TERMOMODERNIZACJA OBIEKTÓW UŻYTECZNOŚCI PUBLICZNEJ W KOŁOBRZEGU"</t>
  </si>
  <si>
    <t>Rok</t>
  </si>
  <si>
    <t>Żródła finansowania</t>
  </si>
  <si>
    <t>Budżet 
Gminy</t>
  </si>
  <si>
    <t>Środki zewnętrzne</t>
  </si>
  <si>
    <t>GFOŚ</t>
  </si>
  <si>
    <t>dotacje - 
fundusze EOG, UE</t>
  </si>
  <si>
    <t>Subsydia</t>
  </si>
  <si>
    <t>Inne</t>
  </si>
  <si>
    <t>Razem</t>
  </si>
  <si>
    <t xml:space="preserve">UWAGA: Realizacja inwestycji w latach 2006-2007 oparta jest na założeniu uzyskania dofinansowania z EOG i NMF w wysokości 85% całkowitej wartości zadania na lata 2006-2007, co stanowi kwotę 5 100 000 PLN. Realizacja inwestycji w 2008 r. zależy od uzyskania środków finansowych z Unii Europejskiej  (poziom dofinansowania 75%). W przypadku nieuzyskania dofinansowania zadanie nie będzie realizowane. </t>
  </si>
  <si>
    <t>Załącznik nr 2 do Wieloletniego Planu Inwestycji dla Miasta Kołobrzeg na lata 2006-2008</t>
  </si>
  <si>
    <t>FINANSOWANIE ZADANIA "EUROPEJSKIE CENTRUM KULTURY W KOŁOBRZEGU"</t>
  </si>
  <si>
    <t xml:space="preserve">UWAGA: Realizacja inwestycji nastąpi w oparciu o dofinansowanie z EOG i NMF w wysokości 85% całkowitej wartości zadania. Gmina gwarantuje udział środków własnych w wysokości 15 %, co pozwoli na sfinansowanie inwestycji w  I i II kwartale jej realizacji. </t>
  </si>
  <si>
    <t>Załącznik do Uchwały nr XLIV/562/05 Rady Miejskiej w Kołobrzegu 
z dnia 22 listopada 2005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</si>
</sst>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2">
    <font>
      <sz val="10"/>
      <name val="Arial CE"/>
      <family val="0"/>
    </font>
    <font>
      <sz val="8.5"/>
      <name val="Verdana"/>
      <family val="2"/>
    </font>
    <font>
      <sz val="6"/>
      <name val="Verdana"/>
      <family val="2"/>
    </font>
    <font>
      <b/>
      <sz val="8.5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0"/>
    </font>
    <font>
      <b/>
      <sz val="1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1" fillId="0" borderId="2" xfId="20" applyNumberFormat="1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center" vertical="center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right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91"/>
  <sheetViews>
    <sheetView tabSelected="1" zoomScale="98" zoomScaleNormal="98" workbookViewId="0" topLeftCell="A1">
      <pane ySplit="5" topLeftCell="BM24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4.125" style="8" customWidth="1"/>
    <col min="2" max="2" width="65.75390625" style="8" customWidth="1"/>
    <col min="3" max="3" width="14.125" style="21" customWidth="1"/>
    <col min="4" max="4" width="9.75390625" style="22" customWidth="1"/>
    <col min="5" max="5" width="11.75390625" style="7" customWidth="1"/>
    <col min="6" max="6" width="11.25390625" style="7" customWidth="1"/>
    <col min="7" max="7" width="12.125" style="7" customWidth="1"/>
    <col min="8" max="8" width="11.25390625" style="6" customWidth="1"/>
    <col min="9" max="16384" width="9.125" style="8" customWidth="1"/>
  </cols>
  <sheetData>
    <row r="1" spans="3:7" ht="25.5" customHeight="1">
      <c r="C1" s="76" t="s">
        <v>127</v>
      </c>
      <c r="D1" s="76"/>
      <c r="E1" s="76"/>
      <c r="F1" s="76"/>
      <c r="G1" s="76"/>
    </row>
    <row r="2" spans="1:7" ht="15">
      <c r="A2" s="77" t="s">
        <v>51</v>
      </c>
      <c r="B2" s="77"/>
      <c r="C2" s="77"/>
      <c r="D2" s="77"/>
      <c r="E2" s="78"/>
      <c r="F2" s="78"/>
      <c r="G2" s="78"/>
    </row>
    <row r="3" spans="1:8" s="6" customFormat="1" ht="18.75" customHeight="1">
      <c r="A3" s="79" t="s">
        <v>0</v>
      </c>
      <c r="B3" s="79" t="s">
        <v>1</v>
      </c>
      <c r="C3" s="81" t="s">
        <v>2</v>
      </c>
      <c r="D3" s="83" t="s">
        <v>26</v>
      </c>
      <c r="E3" s="75"/>
      <c r="F3" s="75"/>
      <c r="G3" s="75"/>
      <c r="H3" s="29" t="s">
        <v>4</v>
      </c>
    </row>
    <row r="4" spans="1:8" s="6" customFormat="1" ht="10.5">
      <c r="A4" s="80"/>
      <c r="B4" s="80"/>
      <c r="C4" s="82"/>
      <c r="D4" s="84"/>
      <c r="E4" s="30">
        <v>2006</v>
      </c>
      <c r="F4" s="30">
        <v>2007</v>
      </c>
      <c r="G4" s="30">
        <v>2008</v>
      </c>
      <c r="H4" s="36"/>
    </row>
    <row r="5" spans="1:8" s="14" customFormat="1" ht="8.25">
      <c r="A5" s="42">
        <v>1</v>
      </c>
      <c r="B5" s="43">
        <v>2</v>
      </c>
      <c r="C5" s="44">
        <v>3</v>
      </c>
      <c r="D5" s="45">
        <v>4</v>
      </c>
      <c r="E5" s="44">
        <v>5</v>
      </c>
      <c r="F5" s="44">
        <v>6</v>
      </c>
      <c r="G5" s="44">
        <v>7</v>
      </c>
      <c r="H5" s="40">
        <v>13</v>
      </c>
    </row>
    <row r="6" spans="1:8" ht="10.5" customHeight="1">
      <c r="A6" s="74" t="s">
        <v>38</v>
      </c>
      <c r="B6" s="74"/>
      <c r="C6" s="74"/>
      <c r="D6" s="74"/>
      <c r="E6" s="74"/>
      <c r="F6" s="74"/>
      <c r="G6" s="74"/>
      <c r="H6" s="74"/>
    </row>
    <row r="7" spans="1:8" s="6" customFormat="1" ht="21">
      <c r="A7" s="13">
        <v>1</v>
      </c>
      <c r="B7" s="1" t="s">
        <v>95</v>
      </c>
      <c r="C7" s="2">
        <v>2187929</v>
      </c>
      <c r="D7" s="3" t="s">
        <v>36</v>
      </c>
      <c r="E7" s="4">
        <v>200000</v>
      </c>
      <c r="F7" s="4">
        <v>600000</v>
      </c>
      <c r="G7" s="4">
        <v>1415000</v>
      </c>
      <c r="H7" s="36"/>
    </row>
    <row r="8" spans="1:8" s="6" customFormat="1" ht="10.5" customHeight="1">
      <c r="A8" s="13">
        <v>2</v>
      </c>
      <c r="B8" s="1" t="s">
        <v>10</v>
      </c>
      <c r="C8" s="2">
        <v>2082500</v>
      </c>
      <c r="D8" s="3" t="s">
        <v>53</v>
      </c>
      <c r="E8" s="4">
        <v>700000</v>
      </c>
      <c r="F8" s="4">
        <v>500000</v>
      </c>
      <c r="G8" s="4">
        <v>500000</v>
      </c>
      <c r="H8" s="36"/>
    </row>
    <row r="9" spans="1:8" s="6" customFormat="1" ht="10.5" customHeight="1">
      <c r="A9" s="13">
        <v>3</v>
      </c>
      <c r="B9" s="9" t="s">
        <v>28</v>
      </c>
      <c r="C9" s="2">
        <v>3615000</v>
      </c>
      <c r="D9" s="3" t="s">
        <v>11</v>
      </c>
      <c r="E9" s="4">
        <v>350400</v>
      </c>
      <c r="F9" s="4"/>
      <c r="G9" s="4"/>
      <c r="H9" s="36"/>
    </row>
    <row r="10" spans="1:8" s="6" customFormat="1" ht="23.25" customHeight="1">
      <c r="A10" s="13">
        <v>4</v>
      </c>
      <c r="B10" s="9" t="s">
        <v>29</v>
      </c>
      <c r="C10" s="2">
        <v>3812406</v>
      </c>
      <c r="D10" s="3" t="s">
        <v>68</v>
      </c>
      <c r="E10" s="4"/>
      <c r="F10" s="4"/>
      <c r="G10" s="4">
        <v>100000</v>
      </c>
      <c r="H10" s="55"/>
    </row>
    <row r="11" spans="1:8" s="6" customFormat="1" ht="24" customHeight="1">
      <c r="A11" s="13">
        <v>5</v>
      </c>
      <c r="B11" s="1" t="s">
        <v>104</v>
      </c>
      <c r="C11" s="2">
        <f>3557188+1412500</f>
        <v>4969688</v>
      </c>
      <c r="D11" s="3" t="s">
        <v>67</v>
      </c>
      <c r="E11" s="4">
        <f>1000000+600000</f>
        <v>1600000</v>
      </c>
      <c r="F11" s="4">
        <f>2500000+812500</f>
        <v>3312500</v>
      </c>
      <c r="G11" s="4"/>
      <c r="H11" s="55" t="s">
        <v>81</v>
      </c>
    </row>
    <row r="12" spans="1:8" s="6" customFormat="1" ht="10.5" customHeight="1">
      <c r="A12" s="13">
        <v>6</v>
      </c>
      <c r="B12" s="1" t="s">
        <v>96</v>
      </c>
      <c r="C12" s="2">
        <v>3144685</v>
      </c>
      <c r="D12" s="3" t="s">
        <v>12</v>
      </c>
      <c r="E12" s="4">
        <f>3144685-20405-150000-1500000</f>
        <v>1474280</v>
      </c>
      <c r="F12" s="4"/>
      <c r="G12" s="4"/>
      <c r="H12" s="55"/>
    </row>
    <row r="13" spans="1:8" s="6" customFormat="1" ht="10.5">
      <c r="A13" s="13">
        <v>7</v>
      </c>
      <c r="B13" s="1" t="s">
        <v>13</v>
      </c>
      <c r="C13" s="2">
        <v>534309</v>
      </c>
      <c r="D13" s="3" t="s">
        <v>7</v>
      </c>
      <c r="E13" s="4">
        <v>323000</v>
      </c>
      <c r="F13" s="4">
        <v>200000</v>
      </c>
      <c r="G13" s="4"/>
      <c r="H13" s="55"/>
    </row>
    <row r="14" spans="1:8" s="6" customFormat="1" ht="10.5">
      <c r="A14" s="13">
        <v>8</v>
      </c>
      <c r="B14" s="1" t="s">
        <v>97</v>
      </c>
      <c r="C14" s="2">
        <v>3180000</v>
      </c>
      <c r="D14" s="3" t="s">
        <v>52</v>
      </c>
      <c r="E14" s="4">
        <v>250000</v>
      </c>
      <c r="F14" s="4">
        <v>500000</v>
      </c>
      <c r="G14" s="4">
        <v>1000000</v>
      </c>
      <c r="H14" s="55"/>
    </row>
    <row r="15" spans="1:8" s="6" customFormat="1" ht="10.5">
      <c r="A15" s="13">
        <v>9</v>
      </c>
      <c r="B15" s="1" t="s">
        <v>30</v>
      </c>
      <c r="C15" s="2">
        <v>900000</v>
      </c>
      <c r="D15" s="3" t="s">
        <v>7</v>
      </c>
      <c r="E15" s="4">
        <v>475000</v>
      </c>
      <c r="F15" s="4">
        <v>375000</v>
      </c>
      <c r="G15" s="4"/>
      <c r="H15" s="55"/>
    </row>
    <row r="16" spans="1:8" s="6" customFormat="1" ht="21">
      <c r="A16" s="95">
        <v>10</v>
      </c>
      <c r="B16" s="1" t="s">
        <v>44</v>
      </c>
      <c r="C16" s="2">
        <f>SUM(C17:C19)</f>
        <v>2264000</v>
      </c>
      <c r="D16" s="89" t="s">
        <v>11</v>
      </c>
      <c r="E16" s="2">
        <f>SUM(E17:E19)</f>
        <v>2175000</v>
      </c>
      <c r="F16" s="2"/>
      <c r="G16" s="2"/>
      <c r="H16" s="92" t="s">
        <v>81</v>
      </c>
    </row>
    <row r="17" spans="1:8" s="6" customFormat="1" ht="21">
      <c r="A17" s="96"/>
      <c r="B17" s="16" t="s">
        <v>45</v>
      </c>
      <c r="C17" s="2">
        <v>1424000</v>
      </c>
      <c r="D17" s="90"/>
      <c r="E17" s="4">
        <v>1335000</v>
      </c>
      <c r="F17" s="4"/>
      <c r="G17" s="4"/>
      <c r="H17" s="93"/>
    </row>
    <row r="18" spans="1:8" s="6" customFormat="1" ht="10.5">
      <c r="A18" s="96"/>
      <c r="B18" s="1" t="s">
        <v>46</v>
      </c>
      <c r="C18" s="4">
        <f>670112+7000+50888</f>
        <v>728000</v>
      </c>
      <c r="D18" s="90"/>
      <c r="E18" s="4">
        <v>728000</v>
      </c>
      <c r="F18" s="4"/>
      <c r="G18" s="4"/>
      <c r="H18" s="93"/>
    </row>
    <row r="19" spans="1:8" s="6" customFormat="1" ht="10.5">
      <c r="A19" s="97"/>
      <c r="B19" s="1" t="s">
        <v>47</v>
      </c>
      <c r="C19" s="2">
        <v>112000</v>
      </c>
      <c r="D19" s="91"/>
      <c r="E19" s="4">
        <v>112000</v>
      </c>
      <c r="F19" s="4"/>
      <c r="G19" s="4"/>
      <c r="H19" s="94"/>
    </row>
    <row r="20" spans="1:8" s="6" customFormat="1" ht="10.5">
      <c r="A20" s="13">
        <v>11</v>
      </c>
      <c r="B20" s="1" t="s">
        <v>14</v>
      </c>
      <c r="C20" s="2">
        <v>940000</v>
      </c>
      <c r="D20" s="3" t="s">
        <v>36</v>
      </c>
      <c r="E20" s="4"/>
      <c r="F20" s="4">
        <v>450000</v>
      </c>
      <c r="G20" s="4">
        <v>500000</v>
      </c>
      <c r="H20" s="55"/>
    </row>
    <row r="21" spans="1:8" s="6" customFormat="1" ht="10.5">
      <c r="A21" s="13">
        <v>12</v>
      </c>
      <c r="B21" s="1" t="s">
        <v>15</v>
      </c>
      <c r="C21" s="2">
        <v>1034220</v>
      </c>
      <c r="D21" s="3" t="s">
        <v>16</v>
      </c>
      <c r="E21" s="4">
        <v>454220</v>
      </c>
      <c r="F21" s="4"/>
      <c r="G21" s="4"/>
      <c r="H21" s="55"/>
    </row>
    <row r="22" spans="1:8" s="6" customFormat="1" ht="10.5">
      <c r="A22" s="13">
        <v>13</v>
      </c>
      <c r="B22" s="1" t="s">
        <v>98</v>
      </c>
      <c r="C22" s="2">
        <v>1263100</v>
      </c>
      <c r="D22" s="3" t="s">
        <v>7</v>
      </c>
      <c r="E22" s="4">
        <v>10000</v>
      </c>
      <c r="F22" s="4">
        <v>350000</v>
      </c>
      <c r="G22" s="4">
        <v>900000</v>
      </c>
      <c r="H22" s="55" t="s">
        <v>81</v>
      </c>
    </row>
    <row r="23" spans="1:8" s="6" customFormat="1" ht="21">
      <c r="A23" s="13">
        <v>14</v>
      </c>
      <c r="B23" s="1" t="s">
        <v>17</v>
      </c>
      <c r="C23" s="2">
        <v>4106705</v>
      </c>
      <c r="D23" s="3" t="s">
        <v>9</v>
      </c>
      <c r="E23" s="4"/>
      <c r="F23" s="4">
        <v>500000</v>
      </c>
      <c r="G23" s="4">
        <v>1500000</v>
      </c>
      <c r="H23" s="55"/>
    </row>
    <row r="24" spans="1:8" s="6" customFormat="1" ht="10.5">
      <c r="A24" s="13">
        <v>15</v>
      </c>
      <c r="B24" s="1" t="s">
        <v>27</v>
      </c>
      <c r="C24" s="2">
        <v>1545000</v>
      </c>
      <c r="D24" s="3" t="s">
        <v>32</v>
      </c>
      <c r="E24" s="4">
        <v>45000</v>
      </c>
      <c r="F24" s="4">
        <v>500000</v>
      </c>
      <c r="G24" s="4">
        <v>1000000</v>
      </c>
      <c r="H24" s="55" t="s">
        <v>81</v>
      </c>
    </row>
    <row r="25" spans="1:8" s="6" customFormat="1" ht="10.5">
      <c r="A25" s="13">
        <v>16</v>
      </c>
      <c r="B25" s="1" t="s">
        <v>18</v>
      </c>
      <c r="C25" s="2">
        <v>1206685</v>
      </c>
      <c r="D25" s="3" t="s">
        <v>7</v>
      </c>
      <c r="E25" s="4">
        <v>200000</v>
      </c>
      <c r="F25" s="4">
        <v>1000000</v>
      </c>
      <c r="G25" s="4"/>
      <c r="H25" s="55"/>
    </row>
    <row r="26" spans="1:8" s="6" customFormat="1" ht="10.5">
      <c r="A26" s="13">
        <v>17</v>
      </c>
      <c r="B26" s="9" t="s">
        <v>99</v>
      </c>
      <c r="C26" s="10">
        <v>1099078</v>
      </c>
      <c r="D26" s="26" t="s">
        <v>7</v>
      </c>
      <c r="E26" s="12">
        <v>5000</v>
      </c>
      <c r="F26" s="12">
        <v>1000000</v>
      </c>
      <c r="G26" s="12"/>
      <c r="H26" s="55" t="s">
        <v>81</v>
      </c>
    </row>
    <row r="27" spans="1:8" s="6" customFormat="1" ht="10.5">
      <c r="A27" s="13">
        <v>18</v>
      </c>
      <c r="B27" s="9" t="s">
        <v>100</v>
      </c>
      <c r="C27" s="2">
        <v>429485</v>
      </c>
      <c r="D27" s="26" t="s">
        <v>7</v>
      </c>
      <c r="E27" s="12">
        <v>5000</v>
      </c>
      <c r="F27" s="12">
        <v>423000</v>
      </c>
      <c r="G27" s="12"/>
      <c r="H27" s="55" t="s">
        <v>81</v>
      </c>
    </row>
    <row r="28" spans="1:8" s="6" customFormat="1" ht="10.5">
      <c r="A28" s="13">
        <v>19</v>
      </c>
      <c r="B28" s="23" t="s">
        <v>101</v>
      </c>
      <c r="C28" s="10">
        <v>1297000</v>
      </c>
      <c r="D28" s="31" t="s">
        <v>52</v>
      </c>
      <c r="E28" s="10"/>
      <c r="F28" s="10">
        <v>500000</v>
      </c>
      <c r="G28" s="10">
        <v>400000</v>
      </c>
      <c r="H28" s="55"/>
    </row>
    <row r="29" spans="1:8" s="6" customFormat="1" ht="10.5">
      <c r="A29" s="13">
        <v>20</v>
      </c>
      <c r="B29" s="23" t="s">
        <v>25</v>
      </c>
      <c r="C29" s="10">
        <f>650000*1.22</f>
        <v>793000</v>
      </c>
      <c r="D29" s="31" t="s">
        <v>32</v>
      </c>
      <c r="E29" s="10"/>
      <c r="F29" s="10">
        <v>325000</v>
      </c>
      <c r="G29" s="12">
        <v>433000</v>
      </c>
      <c r="H29" s="55"/>
    </row>
    <row r="30" spans="1:8" s="6" customFormat="1" ht="10.5">
      <c r="A30" s="13">
        <v>21</v>
      </c>
      <c r="B30" s="37" t="s">
        <v>34</v>
      </c>
      <c r="C30" s="2">
        <v>1500000</v>
      </c>
      <c r="D30" s="38" t="s">
        <v>35</v>
      </c>
      <c r="E30" s="2"/>
      <c r="F30" s="4">
        <v>50000</v>
      </c>
      <c r="G30" s="4">
        <v>450000</v>
      </c>
      <c r="H30" s="55"/>
    </row>
    <row r="31" spans="1:8" s="6" customFormat="1" ht="10.5">
      <c r="A31" s="13">
        <v>22</v>
      </c>
      <c r="B31" s="37" t="s">
        <v>61</v>
      </c>
      <c r="C31" s="2">
        <v>950000</v>
      </c>
      <c r="D31" s="38" t="s">
        <v>57</v>
      </c>
      <c r="E31" s="2">
        <v>350000</v>
      </c>
      <c r="F31" s="4">
        <v>600000</v>
      </c>
      <c r="G31" s="4"/>
      <c r="H31" s="55" t="s">
        <v>81</v>
      </c>
    </row>
    <row r="32" spans="1:8" s="6" customFormat="1" ht="10.5">
      <c r="A32" s="13">
        <v>23</v>
      </c>
      <c r="B32" s="37" t="s">
        <v>56</v>
      </c>
      <c r="C32" s="2">
        <v>250000</v>
      </c>
      <c r="D32" s="3">
        <v>2006</v>
      </c>
      <c r="E32" s="2">
        <v>250000</v>
      </c>
      <c r="F32" s="4"/>
      <c r="G32" s="4"/>
      <c r="H32" s="55"/>
    </row>
    <row r="33" spans="1:8" s="6" customFormat="1" ht="21">
      <c r="A33" s="13">
        <v>24</v>
      </c>
      <c r="B33" s="35" t="s">
        <v>74</v>
      </c>
      <c r="C33" s="10">
        <v>4000000</v>
      </c>
      <c r="D33" s="26" t="s">
        <v>66</v>
      </c>
      <c r="E33" s="12"/>
      <c r="F33" s="12"/>
      <c r="G33" s="12">
        <v>200000</v>
      </c>
      <c r="H33" s="55"/>
    </row>
    <row r="34" spans="1:8" s="6" customFormat="1" ht="10.5">
      <c r="A34" s="13">
        <v>25</v>
      </c>
      <c r="B34" s="35" t="s">
        <v>60</v>
      </c>
      <c r="C34" s="10">
        <v>950000</v>
      </c>
      <c r="D34" s="26" t="s">
        <v>57</v>
      </c>
      <c r="E34" s="12">
        <v>450000</v>
      </c>
      <c r="F34" s="12">
        <v>500000</v>
      </c>
      <c r="G34" s="12"/>
      <c r="H34" s="55" t="s">
        <v>81</v>
      </c>
    </row>
    <row r="35" spans="1:8" s="6" customFormat="1" ht="11.25" customHeight="1">
      <c r="A35" s="98">
        <v>26</v>
      </c>
      <c r="B35" s="12" t="s">
        <v>102</v>
      </c>
      <c r="C35" s="10">
        <f>10000000+C36</f>
        <v>14246684</v>
      </c>
      <c r="D35" s="26" t="s">
        <v>82</v>
      </c>
      <c r="E35" s="12">
        <f>25000+E36</f>
        <v>2025000</v>
      </c>
      <c r="F35" s="12">
        <f>4000000+F36</f>
        <v>6200000</v>
      </c>
      <c r="G35" s="12">
        <v>6000000</v>
      </c>
      <c r="H35" s="92" t="s">
        <v>89</v>
      </c>
    </row>
    <row r="36" spans="1:8" s="6" customFormat="1" ht="21">
      <c r="A36" s="99"/>
      <c r="B36" s="12" t="s">
        <v>63</v>
      </c>
      <c r="C36" s="10">
        <v>4246684</v>
      </c>
      <c r="D36" s="27" t="s">
        <v>57</v>
      </c>
      <c r="E36" s="12">
        <v>2000000</v>
      </c>
      <c r="F36" s="12">
        <v>2200000</v>
      </c>
      <c r="G36" s="12"/>
      <c r="H36" s="94"/>
    </row>
    <row r="37" spans="1:8" s="18" customFormat="1" ht="10.5">
      <c r="A37" s="85" t="s">
        <v>19</v>
      </c>
      <c r="B37" s="86"/>
      <c r="C37" s="19">
        <f>SUM(C7:C16,C20:C35)</f>
        <v>62301474</v>
      </c>
      <c r="D37" s="28"/>
      <c r="E37" s="19">
        <f>SUM(E7:E16,E20:E35)</f>
        <v>11341900</v>
      </c>
      <c r="F37" s="19">
        <f>SUM(F7:F16,F20:F35)</f>
        <v>17885500</v>
      </c>
      <c r="G37" s="19">
        <f>SUM(G7:G16,G20:G35)</f>
        <v>14398000</v>
      </c>
      <c r="H37" s="29"/>
    </row>
    <row r="38" spans="1:8" s="6" customFormat="1" ht="10.5" customHeight="1">
      <c r="A38" s="85" t="s">
        <v>70</v>
      </c>
      <c r="B38" s="86"/>
      <c r="C38" s="86"/>
      <c r="D38" s="86"/>
      <c r="E38" s="86"/>
      <c r="F38" s="86"/>
      <c r="G38" s="86"/>
      <c r="H38" s="87"/>
    </row>
    <row r="39" spans="1:8" s="6" customFormat="1" ht="10.5">
      <c r="A39" s="11">
        <v>27</v>
      </c>
      <c r="B39" s="9" t="s">
        <v>71</v>
      </c>
      <c r="C39" s="10">
        <v>495000</v>
      </c>
      <c r="D39" s="26" t="s">
        <v>33</v>
      </c>
      <c r="E39" s="12">
        <v>230000</v>
      </c>
      <c r="F39" s="12"/>
      <c r="G39" s="4"/>
      <c r="H39" s="36"/>
    </row>
    <row r="40" spans="1:8" s="18" customFormat="1" ht="10.5">
      <c r="A40" s="85" t="s">
        <v>19</v>
      </c>
      <c r="B40" s="86"/>
      <c r="C40" s="19">
        <f>SUM(C39:C39)</f>
        <v>495000</v>
      </c>
      <c r="D40" s="28"/>
      <c r="E40" s="19">
        <f>SUM(E39)</f>
        <v>230000</v>
      </c>
      <c r="F40" s="19">
        <f>SUM(F39)</f>
        <v>0</v>
      </c>
      <c r="G40" s="19">
        <f>SUM(G39)</f>
        <v>0</v>
      </c>
      <c r="H40" s="29"/>
    </row>
    <row r="41" spans="1:249" s="18" customFormat="1" ht="10.5">
      <c r="A41" s="85" t="s">
        <v>39</v>
      </c>
      <c r="B41" s="86"/>
      <c r="C41" s="86"/>
      <c r="D41" s="86"/>
      <c r="E41" s="86"/>
      <c r="F41" s="86"/>
      <c r="G41" s="86"/>
      <c r="H41" s="87"/>
      <c r="IO41" s="17"/>
    </row>
    <row r="42" spans="1:249" s="18" customFormat="1" ht="10.5">
      <c r="A42" s="11">
        <v>28</v>
      </c>
      <c r="B42" s="12" t="s">
        <v>58</v>
      </c>
      <c r="C42" s="2">
        <v>900000</v>
      </c>
      <c r="D42" s="3" t="s">
        <v>32</v>
      </c>
      <c r="E42" s="4">
        <v>200000</v>
      </c>
      <c r="F42" s="4">
        <v>150000</v>
      </c>
      <c r="G42" s="4">
        <v>150000</v>
      </c>
      <c r="H42" s="29"/>
      <c r="IO42" s="17"/>
    </row>
    <row r="43" spans="1:249" s="18" customFormat="1" ht="10.5">
      <c r="A43" s="85" t="s">
        <v>19</v>
      </c>
      <c r="B43" s="86"/>
      <c r="C43" s="19">
        <f>SUM(C42)</f>
        <v>900000</v>
      </c>
      <c r="D43" s="28"/>
      <c r="E43" s="20">
        <f>SUM(E42)</f>
        <v>200000</v>
      </c>
      <c r="F43" s="20">
        <f>SUM(F42)</f>
        <v>150000</v>
      </c>
      <c r="G43" s="20">
        <f>SUM(G42)</f>
        <v>150000</v>
      </c>
      <c r="H43" s="29"/>
      <c r="IO43" s="17"/>
    </row>
    <row r="44" spans="1:249" s="18" customFormat="1" ht="10.5">
      <c r="A44" s="85" t="s">
        <v>40</v>
      </c>
      <c r="B44" s="86"/>
      <c r="C44" s="86"/>
      <c r="D44" s="86"/>
      <c r="E44" s="86"/>
      <c r="F44" s="86"/>
      <c r="G44" s="86"/>
      <c r="H44" s="87"/>
      <c r="IO44" s="17"/>
    </row>
    <row r="45" spans="1:249" s="18" customFormat="1" ht="10.5">
      <c r="A45" s="11">
        <v>29</v>
      </c>
      <c r="B45" s="12" t="s">
        <v>31</v>
      </c>
      <c r="C45" s="15">
        <v>1250000</v>
      </c>
      <c r="D45" s="4" t="s">
        <v>79</v>
      </c>
      <c r="E45" s="4">
        <v>50000</v>
      </c>
      <c r="F45" s="4">
        <v>600000</v>
      </c>
      <c r="G45" s="4">
        <v>600000</v>
      </c>
      <c r="H45" s="55"/>
      <c r="IO45" s="17"/>
    </row>
    <row r="46" spans="1:249" s="18" customFormat="1" ht="10.5">
      <c r="A46" s="11">
        <v>30</v>
      </c>
      <c r="B46" s="25" t="s">
        <v>108</v>
      </c>
      <c r="C46" s="15">
        <f>9000000</f>
        <v>9000000</v>
      </c>
      <c r="D46" s="4" t="s">
        <v>65</v>
      </c>
      <c r="E46" s="4">
        <v>3000000</v>
      </c>
      <c r="F46" s="4">
        <v>3000000</v>
      </c>
      <c r="G46" s="4">
        <v>3000000</v>
      </c>
      <c r="H46" s="55" t="s">
        <v>83</v>
      </c>
      <c r="IO46" s="17"/>
    </row>
    <row r="47" spans="1:249" s="18" customFormat="1" ht="10.5">
      <c r="A47" s="85" t="s">
        <v>19</v>
      </c>
      <c r="B47" s="86"/>
      <c r="C47" s="19">
        <f>SUM(C45:C46)</f>
        <v>10250000</v>
      </c>
      <c r="D47" s="28"/>
      <c r="E47" s="20">
        <f>SUM(E45:E46)</f>
        <v>3050000</v>
      </c>
      <c r="F47" s="20">
        <f>SUM(F45:F46)</f>
        <v>3600000</v>
      </c>
      <c r="G47" s="20">
        <f>SUM(G45:G46)</f>
        <v>3600000</v>
      </c>
      <c r="H47" s="29"/>
      <c r="IO47" s="17"/>
    </row>
    <row r="48" spans="1:249" s="18" customFormat="1" ht="10.5" customHeight="1">
      <c r="A48" s="85" t="s">
        <v>106</v>
      </c>
      <c r="B48" s="86"/>
      <c r="C48" s="86"/>
      <c r="D48" s="86"/>
      <c r="E48" s="86"/>
      <c r="F48" s="86"/>
      <c r="G48" s="86"/>
      <c r="H48" s="87"/>
      <c r="IO48" s="17"/>
    </row>
    <row r="49" spans="1:249" s="18" customFormat="1" ht="10.5">
      <c r="A49" s="11">
        <v>31</v>
      </c>
      <c r="B49" s="25" t="s">
        <v>94</v>
      </c>
      <c r="C49" s="15">
        <v>3200000</v>
      </c>
      <c r="D49" s="3" t="s">
        <v>72</v>
      </c>
      <c r="E49" s="25">
        <v>650000</v>
      </c>
      <c r="F49" s="25">
        <v>300000</v>
      </c>
      <c r="G49" s="25">
        <v>300000</v>
      </c>
      <c r="H49" s="29"/>
      <c r="IO49" s="17"/>
    </row>
    <row r="50" spans="1:249" s="18" customFormat="1" ht="10.5" customHeight="1">
      <c r="A50" s="85" t="s">
        <v>19</v>
      </c>
      <c r="B50" s="86"/>
      <c r="C50" s="19">
        <f>SUM(C49)</f>
        <v>3200000</v>
      </c>
      <c r="D50" s="28"/>
      <c r="E50" s="57">
        <f>SUM(E49)</f>
        <v>650000</v>
      </c>
      <c r="F50" s="57">
        <f>SUM(F49)</f>
        <v>300000</v>
      </c>
      <c r="G50" s="57">
        <f>SUM(G49)</f>
        <v>300000</v>
      </c>
      <c r="H50" s="29"/>
      <c r="IO50" s="17"/>
    </row>
    <row r="51" spans="1:249" s="18" customFormat="1" ht="10.5">
      <c r="A51" s="85" t="s">
        <v>107</v>
      </c>
      <c r="B51" s="86"/>
      <c r="C51" s="86"/>
      <c r="D51" s="86"/>
      <c r="E51" s="86"/>
      <c r="F51" s="86"/>
      <c r="G51" s="86"/>
      <c r="H51" s="87"/>
      <c r="IO51" s="17"/>
    </row>
    <row r="52" spans="1:249" s="18" customFormat="1" ht="10.5">
      <c r="A52" s="11">
        <v>32</v>
      </c>
      <c r="B52" s="25" t="s">
        <v>108</v>
      </c>
      <c r="C52" s="15">
        <v>206300</v>
      </c>
      <c r="D52" s="4" t="s">
        <v>65</v>
      </c>
      <c r="E52" s="35">
        <v>206300</v>
      </c>
      <c r="F52" s="20"/>
      <c r="G52" s="20"/>
      <c r="H52" s="56" t="s">
        <v>83</v>
      </c>
      <c r="IO52" s="17"/>
    </row>
    <row r="53" spans="1:249" s="18" customFormat="1" ht="9.75" customHeight="1">
      <c r="A53" s="85" t="s">
        <v>19</v>
      </c>
      <c r="B53" s="86"/>
      <c r="C53" s="19">
        <f>SUM(C52)</f>
        <v>206300</v>
      </c>
      <c r="D53" s="28"/>
      <c r="E53" s="57">
        <f>SUM(E52)</f>
        <v>206300</v>
      </c>
      <c r="F53" s="20">
        <f>SUM(F52)</f>
        <v>0</v>
      </c>
      <c r="G53" s="20">
        <f>SUM(G52)</f>
        <v>0</v>
      </c>
      <c r="H53" s="29"/>
      <c r="IO53" s="17"/>
    </row>
    <row r="54" spans="1:8" s="6" customFormat="1" ht="11.25" customHeight="1">
      <c r="A54" s="85" t="s">
        <v>41</v>
      </c>
      <c r="B54" s="86"/>
      <c r="C54" s="86"/>
      <c r="D54" s="86"/>
      <c r="E54" s="86"/>
      <c r="F54" s="86"/>
      <c r="G54" s="86"/>
      <c r="H54" s="87"/>
    </row>
    <row r="55" spans="1:8" s="6" customFormat="1" ht="10.5">
      <c r="A55" s="13">
        <v>33</v>
      </c>
      <c r="B55" s="9" t="s">
        <v>23</v>
      </c>
      <c r="C55" s="10">
        <v>2650000</v>
      </c>
      <c r="D55" s="26" t="s">
        <v>32</v>
      </c>
      <c r="E55" s="12">
        <v>50000</v>
      </c>
      <c r="F55" s="12">
        <v>800000</v>
      </c>
      <c r="G55" s="12">
        <v>1775000</v>
      </c>
      <c r="H55" s="55" t="s">
        <v>81</v>
      </c>
    </row>
    <row r="56" spans="1:8" s="6" customFormat="1" ht="10.5">
      <c r="A56" s="13">
        <v>34</v>
      </c>
      <c r="B56" s="9" t="s">
        <v>24</v>
      </c>
      <c r="C56" s="10">
        <v>7000000</v>
      </c>
      <c r="D56" s="26" t="s">
        <v>73</v>
      </c>
      <c r="E56" s="12">
        <v>300000</v>
      </c>
      <c r="F56" s="12">
        <v>700000</v>
      </c>
      <c r="G56" s="12">
        <v>1000000</v>
      </c>
      <c r="H56" s="55" t="s">
        <v>81</v>
      </c>
    </row>
    <row r="57" spans="1:8" s="6" customFormat="1" ht="10.5">
      <c r="A57" s="13">
        <v>35</v>
      </c>
      <c r="B57" s="39" t="s">
        <v>64</v>
      </c>
      <c r="C57" s="10">
        <v>2500000</v>
      </c>
      <c r="D57" s="27" t="s">
        <v>72</v>
      </c>
      <c r="E57" s="12">
        <v>850000</v>
      </c>
      <c r="F57" s="12">
        <v>300000</v>
      </c>
      <c r="G57" s="12">
        <v>250000</v>
      </c>
      <c r="H57" s="56"/>
    </row>
    <row r="58" spans="1:8" s="18" customFormat="1" ht="10.5">
      <c r="A58" s="85" t="s">
        <v>19</v>
      </c>
      <c r="B58" s="86"/>
      <c r="C58" s="19">
        <f>SUM(C55:C57)</f>
        <v>12150000</v>
      </c>
      <c r="D58" s="28"/>
      <c r="E58" s="20">
        <f>SUM(E55:E57)</f>
        <v>1200000</v>
      </c>
      <c r="F58" s="20">
        <f>SUM(F55:F57)</f>
        <v>1800000</v>
      </c>
      <c r="G58" s="20">
        <f>SUM(G55:G57)</f>
        <v>3025000</v>
      </c>
      <c r="H58" s="29"/>
    </row>
    <row r="59" spans="1:8" ht="10.5" customHeight="1">
      <c r="A59" s="85" t="s">
        <v>42</v>
      </c>
      <c r="B59" s="86"/>
      <c r="C59" s="86"/>
      <c r="D59" s="86"/>
      <c r="E59" s="86"/>
      <c r="F59" s="86"/>
      <c r="G59" s="86"/>
      <c r="H59" s="87"/>
    </row>
    <row r="60" spans="1:8" ht="10.5">
      <c r="A60" s="11">
        <v>36</v>
      </c>
      <c r="B60" s="1" t="s">
        <v>103</v>
      </c>
      <c r="C60" s="2">
        <v>1600000</v>
      </c>
      <c r="D60" s="3" t="s">
        <v>79</v>
      </c>
      <c r="E60" s="4">
        <v>50000</v>
      </c>
      <c r="F60" s="4">
        <v>550000</v>
      </c>
      <c r="G60" s="4">
        <v>1000000</v>
      </c>
      <c r="H60" s="55" t="s">
        <v>81</v>
      </c>
    </row>
    <row r="61" spans="1:8" ht="21">
      <c r="A61" s="11">
        <v>37</v>
      </c>
      <c r="B61" s="9" t="s">
        <v>109</v>
      </c>
      <c r="C61" s="2">
        <v>12000000</v>
      </c>
      <c r="D61" s="3" t="s">
        <v>32</v>
      </c>
      <c r="E61" s="4">
        <v>500000</v>
      </c>
      <c r="F61" s="4">
        <v>6000000</v>
      </c>
      <c r="G61" s="4">
        <v>5500000</v>
      </c>
      <c r="H61" s="55" t="s">
        <v>93</v>
      </c>
    </row>
    <row r="62" spans="1:8" s="18" customFormat="1" ht="10.5">
      <c r="A62" s="85" t="s">
        <v>19</v>
      </c>
      <c r="B62" s="86"/>
      <c r="C62" s="19">
        <f>SUM(C60:C61)</f>
        <v>13600000</v>
      </c>
      <c r="D62" s="28"/>
      <c r="E62" s="20">
        <f>SUM(E60:E61)</f>
        <v>550000</v>
      </c>
      <c r="F62" s="20">
        <f>SUM(F60:F61)</f>
        <v>6550000</v>
      </c>
      <c r="G62" s="20">
        <f>SUM(G60:G61)</f>
        <v>6500000</v>
      </c>
      <c r="H62" s="29"/>
    </row>
    <row r="63" spans="1:8" s="6" customFormat="1" ht="10.5">
      <c r="A63" s="85" t="s">
        <v>43</v>
      </c>
      <c r="B63" s="86"/>
      <c r="C63" s="86"/>
      <c r="D63" s="86"/>
      <c r="E63" s="86"/>
      <c r="F63" s="86"/>
      <c r="G63" s="86"/>
      <c r="H63" s="87"/>
    </row>
    <row r="64" spans="1:8" ht="12.75" customHeight="1">
      <c r="A64" s="88">
        <v>38</v>
      </c>
      <c r="B64" s="1" t="s">
        <v>48</v>
      </c>
      <c r="C64" s="2">
        <v>16512000</v>
      </c>
      <c r="D64" s="89" t="s">
        <v>6</v>
      </c>
      <c r="E64" s="4">
        <v>16012000</v>
      </c>
      <c r="F64" s="4"/>
      <c r="G64" s="4"/>
      <c r="H64" s="92" t="s">
        <v>81</v>
      </c>
    </row>
    <row r="65" spans="1:8" ht="10.5">
      <c r="A65" s="88"/>
      <c r="B65" s="1" t="s">
        <v>49</v>
      </c>
      <c r="C65" s="4">
        <v>5020000</v>
      </c>
      <c r="D65" s="90"/>
      <c r="E65" s="4">
        <v>4520000</v>
      </c>
      <c r="F65" s="4"/>
      <c r="G65" s="4"/>
      <c r="H65" s="93"/>
    </row>
    <row r="66" spans="1:8" ht="10.5">
      <c r="A66" s="88"/>
      <c r="B66" s="1" t="s">
        <v>50</v>
      </c>
      <c r="C66" s="4">
        <f>100000+900000-100000</f>
        <v>900000</v>
      </c>
      <c r="D66" s="91"/>
      <c r="E66" s="4">
        <f>100000+900000-100000</f>
        <v>900000</v>
      </c>
      <c r="F66" s="4"/>
      <c r="G66" s="4"/>
      <c r="H66" s="94"/>
    </row>
    <row r="67" spans="1:8" ht="24" customHeight="1">
      <c r="A67" s="11">
        <v>39</v>
      </c>
      <c r="B67" s="1" t="s">
        <v>59</v>
      </c>
      <c r="C67" s="2">
        <v>20000000</v>
      </c>
      <c r="D67" s="3" t="s">
        <v>9</v>
      </c>
      <c r="E67" s="4">
        <v>2370000</v>
      </c>
      <c r="F67" s="4">
        <v>425000</v>
      </c>
      <c r="G67" s="4">
        <v>3000000</v>
      </c>
      <c r="H67" s="55" t="s">
        <v>81</v>
      </c>
    </row>
    <row r="68" spans="1:8" ht="24" customHeight="1">
      <c r="A68" s="95">
        <v>40</v>
      </c>
      <c r="B68" s="1" t="s">
        <v>87</v>
      </c>
      <c r="C68" s="2">
        <f>SUM(C69:C74)</f>
        <v>5586000</v>
      </c>
      <c r="D68" s="3" t="s">
        <v>32</v>
      </c>
      <c r="E68" s="2">
        <f>SUM(E69:E74)</f>
        <v>1223000</v>
      </c>
      <c r="F68" s="2">
        <f>SUM(F69:F74)</f>
        <v>2100000</v>
      </c>
      <c r="G68" s="2">
        <f>SUM(G69:G74)</f>
        <v>2136000</v>
      </c>
      <c r="H68" s="92" t="s">
        <v>83</v>
      </c>
    </row>
    <row r="69" spans="1:8" ht="21">
      <c r="A69" s="96"/>
      <c r="B69" s="1" t="s">
        <v>5</v>
      </c>
      <c r="C69" s="2">
        <v>2500000</v>
      </c>
      <c r="D69" s="3" t="s">
        <v>82</v>
      </c>
      <c r="E69" s="4">
        <v>500000</v>
      </c>
      <c r="F69" s="4">
        <v>1000000</v>
      </c>
      <c r="G69" s="4">
        <v>1000000</v>
      </c>
      <c r="H69" s="93"/>
    </row>
    <row r="70" spans="1:8" s="6" customFormat="1" ht="10.5">
      <c r="A70" s="96"/>
      <c r="B70" s="1" t="s">
        <v>21</v>
      </c>
      <c r="C70" s="2">
        <v>450000</v>
      </c>
      <c r="D70" s="3" t="s">
        <v>6</v>
      </c>
      <c r="E70" s="4">
        <v>400000</v>
      </c>
      <c r="F70" s="4"/>
      <c r="G70" s="4"/>
      <c r="H70" s="93"/>
    </row>
    <row r="71" spans="1:8" s="6" customFormat="1" ht="21">
      <c r="A71" s="96"/>
      <c r="B71" s="1" t="s">
        <v>54</v>
      </c>
      <c r="C71" s="2">
        <v>1636000</v>
      </c>
      <c r="D71" s="3" t="s">
        <v>32</v>
      </c>
      <c r="E71" s="4">
        <v>50000</v>
      </c>
      <c r="F71" s="4">
        <v>500000</v>
      </c>
      <c r="G71" s="4">
        <f>700000+436000</f>
        <v>1136000</v>
      </c>
      <c r="H71" s="93"/>
    </row>
    <row r="72" spans="1:8" s="6" customFormat="1" ht="10.5" customHeight="1">
      <c r="A72" s="96"/>
      <c r="B72" s="32" t="s">
        <v>69</v>
      </c>
      <c r="C72" s="10">
        <v>500000</v>
      </c>
      <c r="D72" s="27" t="s">
        <v>7</v>
      </c>
      <c r="E72" s="10"/>
      <c r="F72" s="4">
        <v>500000</v>
      </c>
      <c r="G72" s="4"/>
      <c r="H72" s="93"/>
    </row>
    <row r="73" spans="1:8" s="6" customFormat="1" ht="10.5">
      <c r="A73" s="96"/>
      <c r="B73" s="23" t="s">
        <v>84</v>
      </c>
      <c r="C73" s="10">
        <v>400000</v>
      </c>
      <c r="D73" s="27" t="s">
        <v>8</v>
      </c>
      <c r="E73" s="10">
        <v>273000</v>
      </c>
      <c r="F73" s="10"/>
      <c r="G73" s="4"/>
      <c r="H73" s="93"/>
    </row>
    <row r="74" spans="1:8" s="6" customFormat="1" ht="10.5">
      <c r="A74" s="97"/>
      <c r="B74" s="23" t="s">
        <v>88</v>
      </c>
      <c r="C74" s="10">
        <v>100000</v>
      </c>
      <c r="D74" s="27">
        <v>2007</v>
      </c>
      <c r="E74" s="10"/>
      <c r="F74" s="10">
        <v>100000</v>
      </c>
      <c r="G74" s="4"/>
      <c r="H74" s="94"/>
    </row>
    <row r="75" spans="1:8" s="6" customFormat="1" ht="10.5">
      <c r="A75" s="11">
        <v>41</v>
      </c>
      <c r="B75" s="24" t="s">
        <v>37</v>
      </c>
      <c r="C75" s="10">
        <v>15000000</v>
      </c>
      <c r="D75" s="27" t="s">
        <v>35</v>
      </c>
      <c r="E75" s="10"/>
      <c r="F75" s="10">
        <v>1000000</v>
      </c>
      <c r="G75" s="4">
        <v>3000000</v>
      </c>
      <c r="H75" s="55" t="s">
        <v>90</v>
      </c>
    </row>
    <row r="76" spans="1:8" s="6" customFormat="1" ht="21">
      <c r="A76" s="11">
        <v>42</v>
      </c>
      <c r="B76" s="24" t="s">
        <v>55</v>
      </c>
      <c r="C76" s="10">
        <v>20000</v>
      </c>
      <c r="D76" s="27">
        <v>2006</v>
      </c>
      <c r="E76" s="10">
        <v>20000</v>
      </c>
      <c r="F76" s="10"/>
      <c r="G76" s="4"/>
      <c r="H76" s="55"/>
    </row>
    <row r="77" spans="1:8" s="18" customFormat="1" ht="10.5">
      <c r="A77" s="85" t="s">
        <v>19</v>
      </c>
      <c r="B77" s="86"/>
      <c r="C77" s="20">
        <f>SUM(C64,C67:C68,C75:C76)</f>
        <v>57118000</v>
      </c>
      <c r="D77" s="33"/>
      <c r="E77" s="20">
        <f>SUM(E64,E67:E68,E75:E76)</f>
        <v>19625000</v>
      </c>
      <c r="F77" s="20">
        <f>SUM(F64,F67:F68,F75:F76)</f>
        <v>3525000</v>
      </c>
      <c r="G77" s="20">
        <f>SUM(G64,G67:G68,G75:G76)</f>
        <v>8136000</v>
      </c>
      <c r="H77" s="29"/>
    </row>
    <row r="78" spans="1:8" ht="12.75" customHeight="1">
      <c r="A78" s="85" t="s">
        <v>20</v>
      </c>
      <c r="B78" s="87"/>
      <c r="C78" s="34">
        <f>SUM(C37,C40,C43,C47,C50,C53,C58,C62,C77)</f>
        <v>160220774</v>
      </c>
      <c r="D78" s="33"/>
      <c r="E78" s="34">
        <f>SUM(E37,E40,E43,E47,E50,E53,E58,E62,E77)</f>
        <v>37053200</v>
      </c>
      <c r="F78" s="34">
        <f>SUM(F37,F40,F43,F47,F50,F53,F58,F62,F77)</f>
        <v>33810500</v>
      </c>
      <c r="G78" s="34">
        <f>SUM(G37,G40,G43,G47,G50,G53,G58,G62,G77)</f>
        <v>36109000</v>
      </c>
      <c r="H78" s="36"/>
    </row>
    <row r="79" ht="10.5">
      <c r="F79" s="21"/>
    </row>
    <row r="80" spans="1:6" ht="15" customHeight="1">
      <c r="A80" s="54" t="s">
        <v>86</v>
      </c>
      <c r="F80" s="21"/>
    </row>
    <row r="81" spans="1:6" ht="14.25">
      <c r="A81" s="53" t="s">
        <v>85</v>
      </c>
      <c r="F81" s="21"/>
    </row>
    <row r="82" spans="1:6" ht="10.5">
      <c r="A82" s="8" t="s">
        <v>111</v>
      </c>
      <c r="F82" s="21"/>
    </row>
    <row r="83" spans="1:6" ht="10.5">
      <c r="A83" s="8" t="s">
        <v>110</v>
      </c>
      <c r="F83" s="21"/>
    </row>
    <row r="91" ht="10.5">
      <c r="B91" s="46"/>
    </row>
  </sheetData>
  <mergeCells count="36">
    <mergeCell ref="A38:H38"/>
    <mergeCell ref="A43:B43"/>
    <mergeCell ref="D64:D66"/>
    <mergeCell ref="A47:B47"/>
    <mergeCell ref="A40:B40"/>
    <mergeCell ref="H68:H74"/>
    <mergeCell ref="A68:A74"/>
    <mergeCell ref="A48:H48"/>
    <mergeCell ref="A51:H51"/>
    <mergeCell ref="A50:B50"/>
    <mergeCell ref="H64:H66"/>
    <mergeCell ref="A54:H54"/>
    <mergeCell ref="A53:B53"/>
    <mergeCell ref="D16:D19"/>
    <mergeCell ref="H16:H19"/>
    <mergeCell ref="H35:H36"/>
    <mergeCell ref="A16:A19"/>
    <mergeCell ref="A35:A36"/>
    <mergeCell ref="A37:B37"/>
    <mergeCell ref="A44:H44"/>
    <mergeCell ref="A41:H41"/>
    <mergeCell ref="A78:B78"/>
    <mergeCell ref="A64:A66"/>
    <mergeCell ref="A77:B77"/>
    <mergeCell ref="A58:B58"/>
    <mergeCell ref="A62:B62"/>
    <mergeCell ref="A63:H63"/>
    <mergeCell ref="A59:H59"/>
    <mergeCell ref="A6:H6"/>
    <mergeCell ref="E3:G3"/>
    <mergeCell ref="C1:G1"/>
    <mergeCell ref="A2:G2"/>
    <mergeCell ref="A3:A4"/>
    <mergeCell ref="B3:B4"/>
    <mergeCell ref="C3:C4"/>
    <mergeCell ref="D3:D4"/>
  </mergeCells>
  <printOptions/>
  <pageMargins left="0.3" right="0.5" top="0.39" bottom="0.64" header="0.19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2">
      <selection activeCell="H65" sqref="H65"/>
    </sheetView>
  </sheetViews>
  <sheetFormatPr defaultColWidth="9.00390625" defaultRowHeight="12.75"/>
  <cols>
    <col min="1" max="1" width="4.125" style="8" customWidth="1"/>
    <col min="2" max="2" width="4.875" style="8" bestFit="1" customWidth="1"/>
    <col min="3" max="3" width="6.875" style="8" bestFit="1" customWidth="1"/>
    <col min="4" max="4" width="51.875" style="8" customWidth="1"/>
    <col min="5" max="5" width="12.375" style="21" hidden="1" customWidth="1"/>
    <col min="6" max="6" width="0.2421875" style="22" hidden="1" customWidth="1"/>
    <col min="7" max="7" width="0.12890625" style="22" hidden="1" customWidth="1"/>
    <col min="8" max="8" width="11.75390625" style="7" customWidth="1"/>
    <col min="9" max="9" width="11.25390625" style="7" customWidth="1"/>
    <col min="10" max="10" width="12.125" style="7" customWidth="1"/>
    <col min="11" max="16384" width="9.125" style="8" customWidth="1"/>
  </cols>
  <sheetData>
    <row r="1" spans="1:10" ht="32.25" customHeight="1">
      <c r="A1" s="76" t="s">
        <v>91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7.75" customHeight="1">
      <c r="A2" s="64" t="s">
        <v>92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6" customFormat="1" ht="24.75" customHeight="1">
      <c r="A3" s="79" t="s">
        <v>0</v>
      </c>
      <c r="B3" s="104" t="s">
        <v>75</v>
      </c>
      <c r="C3" s="104" t="s">
        <v>76</v>
      </c>
      <c r="D3" s="79" t="s">
        <v>1</v>
      </c>
      <c r="E3" s="81" t="s">
        <v>2</v>
      </c>
      <c r="F3" s="83" t="s">
        <v>26</v>
      </c>
      <c r="G3" s="81" t="s">
        <v>77</v>
      </c>
      <c r="H3" s="66" t="s">
        <v>3</v>
      </c>
      <c r="I3" s="67"/>
      <c r="J3" s="68"/>
    </row>
    <row r="4" spans="1:10" s="6" customFormat="1" ht="10.5">
      <c r="A4" s="80"/>
      <c r="B4" s="104"/>
      <c r="C4" s="104"/>
      <c r="D4" s="80"/>
      <c r="E4" s="82"/>
      <c r="F4" s="84"/>
      <c r="G4" s="82"/>
      <c r="H4" s="47">
        <v>2006</v>
      </c>
      <c r="I4" s="47">
        <v>2007</v>
      </c>
      <c r="J4" s="47">
        <v>2008</v>
      </c>
    </row>
    <row r="5" spans="1:10" s="14" customFormat="1" ht="8.25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7</v>
      </c>
      <c r="I5" s="48">
        <v>8</v>
      </c>
      <c r="J5" s="48">
        <v>9</v>
      </c>
    </row>
    <row r="6" spans="1:10" ht="10.5" customHeight="1">
      <c r="A6" s="103" t="s">
        <v>38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s="6" customFormat="1" ht="21">
      <c r="A7" s="13">
        <v>1</v>
      </c>
      <c r="B7" s="49">
        <v>600</v>
      </c>
      <c r="C7" s="49">
        <v>60016</v>
      </c>
      <c r="D7" s="1" t="s">
        <v>95</v>
      </c>
      <c r="E7" s="2"/>
      <c r="F7" s="3"/>
      <c r="G7" s="4"/>
      <c r="H7" s="4">
        <v>200000</v>
      </c>
      <c r="I7" s="4">
        <v>600000</v>
      </c>
      <c r="J7" s="4">
        <v>1415000</v>
      </c>
    </row>
    <row r="8" spans="1:10" s="6" customFormat="1" ht="11.25" customHeight="1">
      <c r="A8" s="13">
        <v>2</v>
      </c>
      <c r="B8" s="36">
        <v>600</v>
      </c>
      <c r="C8" s="36">
        <v>60016</v>
      </c>
      <c r="D8" s="1" t="s">
        <v>10</v>
      </c>
      <c r="E8" s="2"/>
      <c r="F8" s="3"/>
      <c r="G8" s="4"/>
      <c r="H8" s="4">
        <v>700000</v>
      </c>
      <c r="I8" s="4">
        <v>500000</v>
      </c>
      <c r="J8" s="4">
        <v>500000</v>
      </c>
    </row>
    <row r="9" spans="1:10" s="6" customFormat="1" ht="12" customHeight="1">
      <c r="A9" s="13">
        <v>3</v>
      </c>
      <c r="B9" s="36">
        <v>600</v>
      </c>
      <c r="C9" s="36">
        <v>60016</v>
      </c>
      <c r="D9" s="9" t="s">
        <v>28</v>
      </c>
      <c r="E9" s="2"/>
      <c r="F9" s="3"/>
      <c r="G9" s="4"/>
      <c r="H9" s="4">
        <v>350400</v>
      </c>
      <c r="I9" s="4"/>
      <c r="J9" s="4"/>
    </row>
    <row r="10" spans="1:10" s="6" customFormat="1" ht="10.5" customHeight="1">
      <c r="A10" s="13">
        <v>4</v>
      </c>
      <c r="B10" s="36">
        <v>600</v>
      </c>
      <c r="C10" s="36">
        <v>60016</v>
      </c>
      <c r="D10" s="9" t="s">
        <v>29</v>
      </c>
      <c r="E10" s="2"/>
      <c r="F10" s="3"/>
      <c r="G10" s="4"/>
      <c r="H10" s="4"/>
      <c r="I10" s="4"/>
      <c r="J10" s="4">
        <v>100000</v>
      </c>
    </row>
    <row r="11" spans="1:10" s="6" customFormat="1" ht="33.75" customHeight="1">
      <c r="A11" s="13">
        <v>5</v>
      </c>
      <c r="B11" s="36">
        <v>600</v>
      </c>
      <c r="C11" s="36">
        <v>60016</v>
      </c>
      <c r="D11" s="1" t="s">
        <v>104</v>
      </c>
      <c r="E11" s="2"/>
      <c r="F11" s="3"/>
      <c r="G11" s="4"/>
      <c r="H11" s="4">
        <f>1000000+600000</f>
        <v>1600000</v>
      </c>
      <c r="I11" s="4">
        <f>2500000+812500</f>
        <v>3312500</v>
      </c>
      <c r="J11" s="4"/>
    </row>
    <row r="12" spans="1:10" s="6" customFormat="1" ht="10.5" customHeight="1">
      <c r="A12" s="13">
        <v>6</v>
      </c>
      <c r="B12" s="36">
        <v>600</v>
      </c>
      <c r="C12" s="36">
        <v>60016</v>
      </c>
      <c r="D12" s="1" t="s">
        <v>96</v>
      </c>
      <c r="E12" s="2"/>
      <c r="F12" s="3"/>
      <c r="G12" s="4"/>
      <c r="H12" s="4">
        <f>3144685-20405-150000-1500000</f>
        <v>1474280</v>
      </c>
      <c r="I12" s="4"/>
      <c r="J12" s="4"/>
    </row>
    <row r="13" spans="1:10" s="6" customFormat="1" ht="10.5" customHeight="1">
      <c r="A13" s="13">
        <v>7</v>
      </c>
      <c r="B13" s="36">
        <v>600</v>
      </c>
      <c r="C13" s="36">
        <v>60016</v>
      </c>
      <c r="D13" s="1" t="s">
        <v>13</v>
      </c>
      <c r="E13" s="2"/>
      <c r="F13" s="3"/>
      <c r="G13" s="4"/>
      <c r="H13" s="4">
        <v>323000</v>
      </c>
      <c r="I13" s="4">
        <v>200000</v>
      </c>
      <c r="J13" s="4"/>
    </row>
    <row r="14" spans="1:10" s="6" customFormat="1" ht="11.25" customHeight="1">
      <c r="A14" s="13">
        <v>8</v>
      </c>
      <c r="B14" s="36">
        <v>600</v>
      </c>
      <c r="C14" s="36">
        <v>60016</v>
      </c>
      <c r="D14" s="1" t="s">
        <v>97</v>
      </c>
      <c r="E14" s="2"/>
      <c r="F14" s="3"/>
      <c r="G14" s="4"/>
      <c r="H14" s="4">
        <v>250000</v>
      </c>
      <c r="I14" s="4">
        <v>500000</v>
      </c>
      <c r="J14" s="4">
        <v>1000000</v>
      </c>
    </row>
    <row r="15" spans="1:10" s="6" customFormat="1" ht="10.5" customHeight="1">
      <c r="A15" s="13">
        <v>9</v>
      </c>
      <c r="B15" s="36">
        <v>600</v>
      </c>
      <c r="C15" s="36">
        <v>60016</v>
      </c>
      <c r="D15" s="1" t="s">
        <v>30</v>
      </c>
      <c r="E15" s="2"/>
      <c r="F15" s="3"/>
      <c r="G15" s="4"/>
      <c r="H15" s="4">
        <v>475000</v>
      </c>
      <c r="I15" s="4">
        <v>375000</v>
      </c>
      <c r="J15" s="4"/>
    </row>
    <row r="16" spans="1:10" s="6" customFormat="1" ht="21.75" customHeight="1">
      <c r="A16" s="95">
        <v>10</v>
      </c>
      <c r="B16" s="100">
        <v>600</v>
      </c>
      <c r="C16" s="100">
        <v>60016</v>
      </c>
      <c r="D16" s="1" t="s">
        <v>44</v>
      </c>
      <c r="E16" s="2"/>
      <c r="F16" s="3"/>
      <c r="G16" s="4"/>
      <c r="H16" s="2">
        <f>SUM(H17:H19)</f>
        <v>2175000</v>
      </c>
      <c r="I16" s="2"/>
      <c r="J16" s="2"/>
    </row>
    <row r="17" spans="1:10" s="6" customFormat="1" ht="10.5" customHeight="1">
      <c r="A17" s="96"/>
      <c r="B17" s="102"/>
      <c r="C17" s="102"/>
      <c r="D17" s="16" t="s">
        <v>45</v>
      </c>
      <c r="E17" s="2"/>
      <c r="F17" s="3"/>
      <c r="G17" s="4"/>
      <c r="H17" s="4">
        <v>1335000</v>
      </c>
      <c r="I17" s="4"/>
      <c r="J17" s="4"/>
    </row>
    <row r="18" spans="1:10" s="6" customFormat="1" ht="10.5" customHeight="1">
      <c r="A18" s="96"/>
      <c r="B18" s="102"/>
      <c r="C18" s="102"/>
      <c r="D18" s="1" t="s">
        <v>46</v>
      </c>
      <c r="E18" s="2"/>
      <c r="F18" s="3"/>
      <c r="G18" s="4"/>
      <c r="H18" s="4">
        <v>728000</v>
      </c>
      <c r="I18" s="4"/>
      <c r="J18" s="4"/>
    </row>
    <row r="19" spans="1:10" s="6" customFormat="1" ht="10.5" customHeight="1">
      <c r="A19" s="97"/>
      <c r="B19" s="101"/>
      <c r="C19" s="101"/>
      <c r="D19" s="1" t="s">
        <v>47</v>
      </c>
      <c r="E19" s="2"/>
      <c r="F19" s="3"/>
      <c r="G19" s="4"/>
      <c r="H19" s="4">
        <v>112000</v>
      </c>
      <c r="I19" s="4"/>
      <c r="J19" s="4"/>
    </row>
    <row r="20" spans="1:10" s="6" customFormat="1" ht="10.5" customHeight="1">
      <c r="A20" s="13">
        <v>11</v>
      </c>
      <c r="B20" s="36">
        <v>600</v>
      </c>
      <c r="C20" s="36">
        <v>60016</v>
      </c>
      <c r="D20" s="1" t="s">
        <v>14</v>
      </c>
      <c r="E20" s="2"/>
      <c r="F20" s="3"/>
      <c r="G20" s="4"/>
      <c r="H20" s="4"/>
      <c r="I20" s="4">
        <v>450000</v>
      </c>
      <c r="J20" s="4">
        <v>500000</v>
      </c>
    </row>
    <row r="21" spans="1:10" s="6" customFormat="1" ht="10.5" customHeight="1">
      <c r="A21" s="13">
        <v>12</v>
      </c>
      <c r="B21" s="36">
        <v>600</v>
      </c>
      <c r="C21" s="36">
        <v>60016</v>
      </c>
      <c r="D21" s="1" t="s">
        <v>15</v>
      </c>
      <c r="E21" s="2"/>
      <c r="F21" s="3"/>
      <c r="G21" s="4"/>
      <c r="H21" s="4">
        <v>454220</v>
      </c>
      <c r="I21" s="4"/>
      <c r="J21" s="4"/>
    </row>
    <row r="22" spans="1:10" s="6" customFormat="1" ht="21">
      <c r="A22" s="13">
        <v>13</v>
      </c>
      <c r="B22" s="49">
        <v>600</v>
      </c>
      <c r="C22" s="49">
        <v>60016</v>
      </c>
      <c r="D22" s="1" t="s">
        <v>98</v>
      </c>
      <c r="E22" s="2"/>
      <c r="F22" s="3"/>
      <c r="G22" s="4"/>
      <c r="H22" s="4">
        <v>10000</v>
      </c>
      <c r="I22" s="4">
        <v>350000</v>
      </c>
      <c r="J22" s="4">
        <v>900000</v>
      </c>
    </row>
    <row r="23" spans="1:10" s="6" customFormat="1" ht="21">
      <c r="A23" s="13">
        <v>14</v>
      </c>
      <c r="B23" s="36">
        <v>600</v>
      </c>
      <c r="C23" s="36">
        <v>60016</v>
      </c>
      <c r="D23" s="1" t="s">
        <v>17</v>
      </c>
      <c r="E23" s="2"/>
      <c r="F23" s="3"/>
      <c r="G23" s="4"/>
      <c r="H23" s="4"/>
      <c r="I23" s="4">
        <v>500000</v>
      </c>
      <c r="J23" s="4">
        <v>1500000</v>
      </c>
    </row>
    <row r="24" spans="1:10" s="6" customFormat="1" ht="12" customHeight="1">
      <c r="A24" s="13">
        <v>15</v>
      </c>
      <c r="B24" s="36">
        <v>600</v>
      </c>
      <c r="C24" s="36">
        <v>60016</v>
      </c>
      <c r="D24" s="1" t="s">
        <v>27</v>
      </c>
      <c r="E24" s="2"/>
      <c r="F24" s="3"/>
      <c r="G24" s="4"/>
      <c r="H24" s="4">
        <v>45000</v>
      </c>
      <c r="I24" s="4">
        <v>500000</v>
      </c>
      <c r="J24" s="4">
        <v>1000000</v>
      </c>
    </row>
    <row r="25" spans="1:10" s="6" customFormat="1" ht="11.25" customHeight="1">
      <c r="A25" s="13">
        <v>16</v>
      </c>
      <c r="B25" s="36">
        <v>600</v>
      </c>
      <c r="C25" s="36">
        <v>60016</v>
      </c>
      <c r="D25" s="1" t="s">
        <v>18</v>
      </c>
      <c r="E25" s="2"/>
      <c r="F25" s="3"/>
      <c r="G25" s="4"/>
      <c r="H25" s="4">
        <v>200000</v>
      </c>
      <c r="I25" s="4">
        <v>1000000</v>
      </c>
      <c r="J25" s="4"/>
    </row>
    <row r="26" spans="1:10" s="6" customFormat="1" ht="13.5" customHeight="1">
      <c r="A26" s="13">
        <v>17</v>
      </c>
      <c r="B26" s="36">
        <v>600</v>
      </c>
      <c r="C26" s="36">
        <v>60016</v>
      </c>
      <c r="D26" s="9" t="s">
        <v>99</v>
      </c>
      <c r="E26" s="2"/>
      <c r="F26" s="3"/>
      <c r="G26" s="4"/>
      <c r="H26" s="12">
        <v>5000</v>
      </c>
      <c r="I26" s="12">
        <v>1000000</v>
      </c>
      <c r="J26" s="12"/>
    </row>
    <row r="27" spans="1:10" s="5" customFormat="1" ht="10.5" customHeight="1">
      <c r="A27" s="13">
        <v>18</v>
      </c>
      <c r="B27" s="36">
        <v>600</v>
      </c>
      <c r="C27" s="36">
        <v>60016</v>
      </c>
      <c r="D27" s="9" t="s">
        <v>100</v>
      </c>
      <c r="E27" s="2"/>
      <c r="F27" s="3"/>
      <c r="G27" s="4"/>
      <c r="H27" s="12">
        <v>5000</v>
      </c>
      <c r="I27" s="12">
        <v>423000</v>
      </c>
      <c r="J27" s="12"/>
    </row>
    <row r="28" spans="1:10" s="6" customFormat="1" ht="10.5" customHeight="1">
      <c r="A28" s="13">
        <v>19</v>
      </c>
      <c r="B28" s="36">
        <v>600</v>
      </c>
      <c r="C28" s="36">
        <v>60016</v>
      </c>
      <c r="D28" s="23" t="s">
        <v>101</v>
      </c>
      <c r="E28" s="2"/>
      <c r="F28" s="3"/>
      <c r="G28" s="4"/>
      <c r="H28" s="10"/>
      <c r="I28" s="10">
        <v>500000</v>
      </c>
      <c r="J28" s="10">
        <v>400000</v>
      </c>
    </row>
    <row r="29" spans="1:10" s="6" customFormat="1" ht="12" customHeight="1">
      <c r="A29" s="13">
        <v>20</v>
      </c>
      <c r="B29" s="36">
        <v>600</v>
      </c>
      <c r="C29" s="36">
        <v>60016</v>
      </c>
      <c r="D29" s="23" t="s">
        <v>25</v>
      </c>
      <c r="E29" s="10"/>
      <c r="F29" s="26"/>
      <c r="G29" s="12"/>
      <c r="H29" s="10"/>
      <c r="I29" s="10">
        <v>325000</v>
      </c>
      <c r="J29" s="12">
        <v>433000</v>
      </c>
    </row>
    <row r="30" spans="1:10" s="6" customFormat="1" ht="9.75" customHeight="1">
      <c r="A30" s="13">
        <v>21</v>
      </c>
      <c r="B30" s="36">
        <v>600</v>
      </c>
      <c r="C30" s="36">
        <v>60016</v>
      </c>
      <c r="D30" s="37" t="s">
        <v>34</v>
      </c>
      <c r="E30" s="10"/>
      <c r="F30" s="26"/>
      <c r="G30" s="12"/>
      <c r="H30" s="2"/>
      <c r="I30" s="4">
        <v>50000</v>
      </c>
      <c r="J30" s="4">
        <v>450000</v>
      </c>
    </row>
    <row r="31" spans="1:10" s="6" customFormat="1" ht="10.5" customHeight="1">
      <c r="A31" s="13">
        <v>22</v>
      </c>
      <c r="B31" s="36">
        <v>600</v>
      </c>
      <c r="C31" s="36">
        <v>60016</v>
      </c>
      <c r="D31" s="37" t="s">
        <v>61</v>
      </c>
      <c r="E31" s="2"/>
      <c r="F31" s="26"/>
      <c r="G31" s="12"/>
      <c r="H31" s="2">
        <v>350000</v>
      </c>
      <c r="I31" s="4">
        <v>600000</v>
      </c>
      <c r="J31" s="4"/>
    </row>
    <row r="32" spans="1:10" s="6" customFormat="1" ht="14.25" customHeight="1">
      <c r="A32" s="13">
        <v>23</v>
      </c>
      <c r="B32" s="36">
        <v>600</v>
      </c>
      <c r="C32" s="36">
        <v>60016</v>
      </c>
      <c r="D32" s="37" t="s">
        <v>56</v>
      </c>
      <c r="E32" s="10"/>
      <c r="F32" s="41"/>
      <c r="G32" s="10"/>
      <c r="H32" s="2">
        <v>250000</v>
      </c>
      <c r="I32" s="4"/>
      <c r="J32" s="4"/>
    </row>
    <row r="33" spans="1:10" s="6" customFormat="1" ht="21">
      <c r="A33" s="13">
        <v>24</v>
      </c>
      <c r="B33" s="36">
        <v>600</v>
      </c>
      <c r="C33" s="36">
        <v>60016</v>
      </c>
      <c r="D33" s="35" t="s">
        <v>74</v>
      </c>
      <c r="E33" s="10"/>
      <c r="F33" s="31"/>
      <c r="G33" s="10"/>
      <c r="H33" s="12"/>
      <c r="I33" s="12"/>
      <c r="J33" s="12">
        <v>200000</v>
      </c>
    </row>
    <row r="34" spans="1:10" s="6" customFormat="1" ht="12" customHeight="1">
      <c r="A34" s="13">
        <v>25</v>
      </c>
      <c r="B34" s="36">
        <v>600</v>
      </c>
      <c r="C34" s="36">
        <v>60016</v>
      </c>
      <c r="D34" s="35" t="s">
        <v>60</v>
      </c>
      <c r="E34" s="10"/>
      <c r="F34" s="31"/>
      <c r="G34" s="10"/>
      <c r="H34" s="12">
        <v>450000</v>
      </c>
      <c r="I34" s="12">
        <v>500000</v>
      </c>
      <c r="J34" s="12"/>
    </row>
    <row r="35" spans="1:10" s="6" customFormat="1" ht="12" customHeight="1">
      <c r="A35" s="95">
        <v>26</v>
      </c>
      <c r="B35" s="100">
        <v>600</v>
      </c>
      <c r="C35" s="100">
        <v>60095</v>
      </c>
      <c r="D35" s="12" t="s">
        <v>102</v>
      </c>
      <c r="E35" s="2"/>
      <c r="F35" s="38"/>
      <c r="G35" s="2"/>
      <c r="H35" s="12">
        <f>25000+H36</f>
        <v>2025000</v>
      </c>
      <c r="I35" s="12">
        <f>4000000+I36</f>
        <v>6200000</v>
      </c>
      <c r="J35" s="12">
        <v>6000000</v>
      </c>
    </row>
    <row r="36" spans="1:10" s="6" customFormat="1" ht="21">
      <c r="A36" s="97"/>
      <c r="B36" s="101"/>
      <c r="C36" s="101"/>
      <c r="D36" s="12" t="s">
        <v>63</v>
      </c>
      <c r="E36" s="2"/>
      <c r="F36" s="38"/>
      <c r="G36" s="2"/>
      <c r="H36" s="12">
        <v>2000000</v>
      </c>
      <c r="I36" s="12">
        <v>2200000</v>
      </c>
      <c r="J36" s="12"/>
    </row>
    <row r="37" spans="1:10" s="18" customFormat="1" ht="10.5" customHeight="1">
      <c r="A37" s="74" t="s">
        <v>19</v>
      </c>
      <c r="B37" s="74"/>
      <c r="C37" s="74"/>
      <c r="D37" s="74"/>
      <c r="E37" s="19">
        <f>SUM(E7:E36)</f>
        <v>0</v>
      </c>
      <c r="F37" s="28"/>
      <c r="G37" s="19">
        <f>SUM(G7:G36)</f>
        <v>0</v>
      </c>
      <c r="H37" s="19">
        <f>SUM(H7:H36)-H17-H18-H19-H36</f>
        <v>11341900</v>
      </c>
      <c r="I37" s="19">
        <f>SUM(I7:I36)-I17-I18-I19-I36</f>
        <v>17885500</v>
      </c>
      <c r="J37" s="19">
        <f>SUM(J7:J36)-J17-J18-J19-J36</f>
        <v>14398000</v>
      </c>
    </row>
    <row r="38" spans="1:10" s="18" customFormat="1" ht="11.25" customHeight="1">
      <c r="A38" s="58" t="s">
        <v>70</v>
      </c>
      <c r="B38" s="58"/>
      <c r="C38" s="58"/>
      <c r="D38" s="58"/>
      <c r="E38" s="58"/>
      <c r="F38" s="58"/>
      <c r="G38" s="58"/>
      <c r="H38" s="58"/>
      <c r="I38" s="58"/>
      <c r="J38" s="58"/>
    </row>
    <row r="39" spans="1:10" s="18" customFormat="1" ht="22.5" customHeight="1">
      <c r="A39" s="11">
        <v>27</v>
      </c>
      <c r="B39" s="11">
        <v>630</v>
      </c>
      <c r="C39" s="50">
        <v>63095</v>
      </c>
      <c r="D39" s="9" t="s">
        <v>71</v>
      </c>
      <c r="E39" s="51"/>
      <c r="F39" s="52"/>
      <c r="G39" s="51"/>
      <c r="H39" s="10">
        <v>230000</v>
      </c>
      <c r="I39" s="4"/>
      <c r="J39" s="4"/>
    </row>
    <row r="40" spans="1:10" s="18" customFormat="1" ht="10.5" customHeight="1">
      <c r="A40" s="74" t="s">
        <v>19</v>
      </c>
      <c r="B40" s="74"/>
      <c r="C40" s="74"/>
      <c r="D40" s="74"/>
      <c r="E40" s="19">
        <f>SUM(E10:E39)</f>
        <v>0</v>
      </c>
      <c r="F40" s="28"/>
      <c r="G40" s="19">
        <f>SUM(G10:G39)</f>
        <v>0</v>
      </c>
      <c r="H40" s="19">
        <f>H39</f>
        <v>230000</v>
      </c>
      <c r="I40" s="19">
        <f>I39</f>
        <v>0</v>
      </c>
      <c r="J40" s="19">
        <f>J39</f>
        <v>0</v>
      </c>
    </row>
    <row r="41" spans="1:10" s="18" customFormat="1" ht="11.25" customHeight="1">
      <c r="A41" s="58" t="s">
        <v>39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0" s="18" customFormat="1" ht="12.75" customHeight="1">
      <c r="A42" s="11">
        <v>28</v>
      </c>
      <c r="B42" s="36">
        <v>754</v>
      </c>
      <c r="C42" s="36">
        <v>75495</v>
      </c>
      <c r="D42" s="12" t="s">
        <v>58</v>
      </c>
      <c r="E42" s="2">
        <f>250000+250000</f>
        <v>500000</v>
      </c>
      <c r="F42" s="3" t="s">
        <v>8</v>
      </c>
      <c r="G42" s="4">
        <v>100000</v>
      </c>
      <c r="H42" s="4">
        <v>200000</v>
      </c>
      <c r="I42" s="4">
        <v>150000</v>
      </c>
      <c r="J42" s="4">
        <v>150000</v>
      </c>
    </row>
    <row r="43" spans="1:10" s="18" customFormat="1" ht="10.5" customHeight="1">
      <c r="A43" s="74" t="s">
        <v>19</v>
      </c>
      <c r="B43" s="74"/>
      <c r="C43" s="74"/>
      <c r="D43" s="74"/>
      <c r="E43" s="19">
        <f>SUM(E42)</f>
        <v>500000</v>
      </c>
      <c r="F43" s="28"/>
      <c r="G43" s="20">
        <f>SUM(G42)</f>
        <v>100000</v>
      </c>
      <c r="H43" s="20">
        <f>SUM(H42)</f>
        <v>200000</v>
      </c>
      <c r="I43" s="20">
        <f>SUM(I42)</f>
        <v>150000</v>
      </c>
      <c r="J43" s="20">
        <f>SUM(J42)</f>
        <v>150000</v>
      </c>
    </row>
    <row r="44" spans="1:10" s="18" customFormat="1" ht="10.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</row>
    <row r="45" spans="1:10" s="18" customFormat="1" ht="23.25" customHeight="1">
      <c r="A45" s="11">
        <v>29</v>
      </c>
      <c r="B45" s="36">
        <v>801</v>
      </c>
      <c r="C45" s="36">
        <v>80101</v>
      </c>
      <c r="D45" s="12" t="s">
        <v>31</v>
      </c>
      <c r="E45" s="15">
        <v>1250000</v>
      </c>
      <c r="F45" s="4" t="s">
        <v>35</v>
      </c>
      <c r="G45" s="4">
        <v>0</v>
      </c>
      <c r="H45" s="12">
        <v>50000</v>
      </c>
      <c r="I45" s="12">
        <v>600000</v>
      </c>
      <c r="J45" s="12">
        <v>600000</v>
      </c>
    </row>
    <row r="46" spans="1:10" s="18" customFormat="1" ht="12.75" customHeight="1">
      <c r="A46" s="11">
        <v>30</v>
      </c>
      <c r="B46" s="36">
        <v>801</v>
      </c>
      <c r="C46" s="36">
        <v>80101</v>
      </c>
      <c r="D46" s="25" t="s">
        <v>62</v>
      </c>
      <c r="E46" s="15">
        <f>SUM(H46:J46)</f>
        <v>9000000</v>
      </c>
      <c r="F46" s="12" t="s">
        <v>78</v>
      </c>
      <c r="G46" s="4"/>
      <c r="H46" s="12">
        <v>3000000</v>
      </c>
      <c r="I46" s="12">
        <v>3000000</v>
      </c>
      <c r="J46" s="12">
        <v>3000000</v>
      </c>
    </row>
    <row r="47" spans="1:10" s="18" customFormat="1" ht="10.5" customHeight="1">
      <c r="A47" s="74" t="s">
        <v>19</v>
      </c>
      <c r="B47" s="74"/>
      <c r="C47" s="74"/>
      <c r="D47" s="74"/>
      <c r="E47" s="19">
        <f>SUM(E18:E46)</f>
        <v>11250000</v>
      </c>
      <c r="F47" s="28"/>
      <c r="G47" s="19">
        <f>SUM(G18:G46)</f>
        <v>200000</v>
      </c>
      <c r="H47" s="19">
        <f>SUM(H46:H46,H45)</f>
        <v>3050000</v>
      </c>
      <c r="I47" s="19">
        <f>SUM(I46:I46,I45)</f>
        <v>3600000</v>
      </c>
      <c r="J47" s="19">
        <f>SUM(J46:J46,J45)</f>
        <v>3600000</v>
      </c>
    </row>
    <row r="48" spans="1:10" s="18" customFormat="1" ht="10.5" customHeight="1">
      <c r="A48" s="58" t="s">
        <v>106</v>
      </c>
      <c r="B48" s="58"/>
      <c r="C48" s="58"/>
      <c r="D48" s="58"/>
      <c r="E48" s="58"/>
      <c r="F48" s="58"/>
      <c r="G48" s="58"/>
      <c r="H48" s="58"/>
      <c r="I48" s="58"/>
      <c r="J48" s="58"/>
    </row>
    <row r="49" spans="1:10" s="18" customFormat="1" ht="10.5" customHeight="1">
      <c r="A49" s="11">
        <v>31</v>
      </c>
      <c r="B49" s="36">
        <v>851</v>
      </c>
      <c r="C49" s="36">
        <v>85154</v>
      </c>
      <c r="D49" s="25" t="s">
        <v>94</v>
      </c>
      <c r="E49" s="2">
        <f>250000+250000</f>
        <v>500000</v>
      </c>
      <c r="F49" s="3" t="s">
        <v>8</v>
      </c>
      <c r="G49" s="4">
        <v>100000</v>
      </c>
      <c r="H49" s="4">
        <v>650000</v>
      </c>
      <c r="I49" s="4">
        <v>300000</v>
      </c>
      <c r="J49" s="4">
        <v>300000</v>
      </c>
    </row>
    <row r="50" spans="1:10" s="18" customFormat="1" ht="10.5" customHeight="1">
      <c r="A50" s="74" t="s">
        <v>19</v>
      </c>
      <c r="B50" s="74"/>
      <c r="C50" s="74"/>
      <c r="D50" s="74"/>
      <c r="E50" s="19">
        <f>SUM(E49)</f>
        <v>500000</v>
      </c>
      <c r="F50" s="28"/>
      <c r="G50" s="20">
        <f>SUM(G49)</f>
        <v>100000</v>
      </c>
      <c r="H50" s="20">
        <f>SUM(H49)</f>
        <v>650000</v>
      </c>
      <c r="I50" s="20">
        <f>SUM(I49)</f>
        <v>300000</v>
      </c>
      <c r="J50" s="20">
        <f>SUM(J49)</f>
        <v>300000</v>
      </c>
    </row>
    <row r="51" spans="1:10" s="18" customFormat="1" ht="10.5" customHeight="1">
      <c r="A51" s="58" t="s">
        <v>105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s="18" customFormat="1" ht="10.5" customHeight="1">
      <c r="A52" s="11">
        <v>32</v>
      </c>
      <c r="B52" s="36">
        <v>852</v>
      </c>
      <c r="C52" s="36">
        <v>85219</v>
      </c>
      <c r="D52" s="25" t="s">
        <v>62</v>
      </c>
      <c r="E52" s="2">
        <f>250000+250000</f>
        <v>500000</v>
      </c>
      <c r="F52" s="3" t="s">
        <v>8</v>
      </c>
      <c r="G52" s="4">
        <v>100000</v>
      </c>
      <c r="H52" s="4">
        <v>206300</v>
      </c>
      <c r="I52" s="4"/>
      <c r="J52" s="4"/>
    </row>
    <row r="53" spans="1:10" s="18" customFormat="1" ht="10.5" customHeight="1">
      <c r="A53" s="74" t="s">
        <v>19</v>
      </c>
      <c r="B53" s="74"/>
      <c r="C53" s="74"/>
      <c r="D53" s="74"/>
      <c r="E53" s="19">
        <f>SUM(E52)</f>
        <v>500000</v>
      </c>
      <c r="F53" s="28"/>
      <c r="G53" s="20">
        <f>SUM(G52)</f>
        <v>100000</v>
      </c>
      <c r="H53" s="20">
        <f>SUM(H52)</f>
        <v>206300</v>
      </c>
      <c r="I53" s="20">
        <f>SUM(I52)</f>
        <v>0</v>
      </c>
      <c r="J53" s="20">
        <f>SUM(J52)</f>
        <v>0</v>
      </c>
    </row>
    <row r="54" spans="1:10" s="6" customFormat="1" ht="11.25" customHeight="1">
      <c r="A54" s="74" t="s">
        <v>41</v>
      </c>
      <c r="B54" s="74"/>
      <c r="C54" s="74"/>
      <c r="D54" s="74"/>
      <c r="E54" s="74"/>
      <c r="F54" s="74"/>
      <c r="G54" s="74"/>
      <c r="H54" s="74"/>
      <c r="I54" s="74"/>
      <c r="J54" s="74"/>
    </row>
    <row r="55" spans="1:10" ht="12.75" customHeight="1">
      <c r="A55" s="13">
        <v>33</v>
      </c>
      <c r="B55" s="49">
        <v>900</v>
      </c>
      <c r="C55" s="49">
        <v>90095</v>
      </c>
      <c r="D55" s="9" t="s">
        <v>23</v>
      </c>
      <c r="E55" s="2">
        <v>70000</v>
      </c>
      <c r="F55" s="3" t="s">
        <v>8</v>
      </c>
      <c r="G55" s="4">
        <v>20000</v>
      </c>
      <c r="H55" s="12">
        <v>50000</v>
      </c>
      <c r="I55" s="12">
        <v>800000</v>
      </c>
      <c r="J55" s="12">
        <v>1775000</v>
      </c>
    </row>
    <row r="56" spans="1:10" ht="10.5" customHeight="1">
      <c r="A56" s="13">
        <v>34</v>
      </c>
      <c r="B56" s="36">
        <v>900</v>
      </c>
      <c r="C56" s="36">
        <v>90095</v>
      </c>
      <c r="D56" s="9" t="s">
        <v>24</v>
      </c>
      <c r="E56" s="10">
        <v>670000</v>
      </c>
      <c r="F56" s="3" t="s">
        <v>8</v>
      </c>
      <c r="G56" s="12">
        <v>100000</v>
      </c>
      <c r="H56" s="12">
        <v>300000</v>
      </c>
      <c r="I56" s="12">
        <v>700000</v>
      </c>
      <c r="J56" s="12">
        <v>1000000</v>
      </c>
    </row>
    <row r="57" spans="1:10" s="6" customFormat="1" ht="11.25" customHeight="1">
      <c r="A57" s="13">
        <v>35</v>
      </c>
      <c r="B57" s="36">
        <v>900</v>
      </c>
      <c r="C57" s="36">
        <v>90095</v>
      </c>
      <c r="D57" s="39" t="s">
        <v>64</v>
      </c>
      <c r="E57" s="10">
        <v>2650000</v>
      </c>
      <c r="F57" s="26" t="s">
        <v>32</v>
      </c>
      <c r="G57" s="12">
        <v>25000</v>
      </c>
      <c r="H57" s="12">
        <v>850000</v>
      </c>
      <c r="I57" s="12">
        <v>300000</v>
      </c>
      <c r="J57" s="12">
        <v>250000</v>
      </c>
    </row>
    <row r="58" spans="1:10" s="18" customFormat="1" ht="10.5" customHeight="1">
      <c r="A58" s="74" t="s">
        <v>19</v>
      </c>
      <c r="B58" s="74"/>
      <c r="C58" s="74"/>
      <c r="D58" s="74"/>
      <c r="E58" s="19">
        <f>SUM(E55:E57)</f>
        <v>3390000</v>
      </c>
      <c r="F58" s="28"/>
      <c r="G58" s="20">
        <f>SUM(G55:G57)</f>
        <v>145000</v>
      </c>
      <c r="H58" s="20">
        <f>SUM(H55:H57)</f>
        <v>1200000</v>
      </c>
      <c r="I58" s="20">
        <f>SUM(I55:I57)</f>
        <v>1800000</v>
      </c>
      <c r="J58" s="20">
        <f>SUM(J55:J57)</f>
        <v>3025000</v>
      </c>
    </row>
    <row r="59" spans="1:10" ht="10.5" customHeight="1">
      <c r="A59" s="86" t="s">
        <v>42</v>
      </c>
      <c r="B59" s="86"/>
      <c r="C59" s="86"/>
      <c r="D59" s="86"/>
      <c r="E59" s="86"/>
      <c r="F59" s="86"/>
      <c r="G59" s="86"/>
      <c r="H59" s="86"/>
      <c r="I59" s="86"/>
      <c r="J59" s="86"/>
    </row>
    <row r="60" spans="1:10" ht="12" customHeight="1">
      <c r="A60" s="11">
        <v>36</v>
      </c>
      <c r="B60" s="36">
        <v>921</v>
      </c>
      <c r="C60" s="36">
        <v>92116</v>
      </c>
      <c r="D60" s="1" t="s">
        <v>103</v>
      </c>
      <c r="E60" s="2">
        <v>1600000</v>
      </c>
      <c r="F60" s="3" t="s">
        <v>79</v>
      </c>
      <c r="G60" s="4">
        <v>0</v>
      </c>
      <c r="H60" s="4">
        <v>50000</v>
      </c>
      <c r="I60" s="4">
        <v>550000</v>
      </c>
      <c r="J60" s="4">
        <v>1000000</v>
      </c>
    </row>
    <row r="61" spans="1:10" ht="12.75" customHeight="1">
      <c r="A61" s="11">
        <v>37</v>
      </c>
      <c r="B61" s="36">
        <v>921</v>
      </c>
      <c r="C61" s="36">
        <v>92195</v>
      </c>
      <c r="D61" s="9" t="s">
        <v>80</v>
      </c>
      <c r="E61" s="2">
        <v>5000000</v>
      </c>
      <c r="F61" s="3" t="s">
        <v>7</v>
      </c>
      <c r="G61" s="4">
        <v>80000</v>
      </c>
      <c r="H61" s="4">
        <v>500000</v>
      </c>
      <c r="I61" s="4">
        <v>6000000</v>
      </c>
      <c r="J61" s="4">
        <v>5500000</v>
      </c>
    </row>
    <row r="62" spans="1:10" s="18" customFormat="1" ht="10.5" customHeight="1">
      <c r="A62" s="74" t="s">
        <v>19</v>
      </c>
      <c r="B62" s="74"/>
      <c r="C62" s="74"/>
      <c r="D62" s="74"/>
      <c r="E62" s="19">
        <f>SUM(E60:E61)</f>
        <v>6600000</v>
      </c>
      <c r="F62" s="28"/>
      <c r="G62" s="20">
        <f>SUM(G60:G61)</f>
        <v>80000</v>
      </c>
      <c r="H62" s="20">
        <f>SUM(H60:H61)</f>
        <v>550000</v>
      </c>
      <c r="I62" s="20">
        <f>SUM(I60:I61)</f>
        <v>6550000</v>
      </c>
      <c r="J62" s="20">
        <f>SUM(J60:J61)</f>
        <v>6500000</v>
      </c>
    </row>
    <row r="63" spans="1:10" s="6" customFormat="1" ht="10.5" customHeight="1">
      <c r="A63" s="62" t="s">
        <v>43</v>
      </c>
      <c r="B63" s="62"/>
      <c r="C63" s="62"/>
      <c r="D63" s="62"/>
      <c r="E63" s="62"/>
      <c r="F63" s="62"/>
      <c r="G63" s="62"/>
      <c r="H63" s="62"/>
      <c r="I63" s="62"/>
      <c r="J63" s="62"/>
    </row>
    <row r="64" spans="1:11" ht="12.75" customHeight="1">
      <c r="A64" s="88">
        <v>38</v>
      </c>
      <c r="B64" s="105">
        <v>926</v>
      </c>
      <c r="C64" s="105">
        <v>92695</v>
      </c>
      <c r="D64" s="9" t="s">
        <v>48</v>
      </c>
      <c r="E64" s="10">
        <v>12045515</v>
      </c>
      <c r="F64" s="106" t="s">
        <v>6</v>
      </c>
      <c r="G64" s="10">
        <f>1000000-250000-150000+45515</f>
        <v>645515</v>
      </c>
      <c r="H64" s="12">
        <v>16012000</v>
      </c>
      <c r="I64" s="12"/>
      <c r="J64" s="12"/>
      <c r="K64" s="7"/>
    </row>
    <row r="65" spans="1:11" ht="12.75" customHeight="1">
      <c r="A65" s="88"/>
      <c r="B65" s="105"/>
      <c r="C65" s="105"/>
      <c r="D65" s="9" t="s">
        <v>49</v>
      </c>
      <c r="E65" s="10">
        <v>5067280</v>
      </c>
      <c r="F65" s="107"/>
      <c r="G65" s="10">
        <v>44980</v>
      </c>
      <c r="H65" s="12">
        <v>4520000</v>
      </c>
      <c r="I65" s="4"/>
      <c r="J65" s="4"/>
      <c r="K65" s="7"/>
    </row>
    <row r="66" spans="1:11" ht="12.75" customHeight="1">
      <c r="A66" s="88"/>
      <c r="B66" s="105"/>
      <c r="C66" s="105"/>
      <c r="D66" s="9" t="s">
        <v>50</v>
      </c>
      <c r="E66" s="10">
        <v>1000000</v>
      </c>
      <c r="F66" s="107"/>
      <c r="G66" s="10">
        <v>0</v>
      </c>
      <c r="H66" s="4">
        <f>100000+900000-100000</f>
        <v>900000</v>
      </c>
      <c r="I66" s="4"/>
      <c r="J66" s="4"/>
      <c r="K66" s="7"/>
    </row>
    <row r="67" spans="1:11" ht="24" customHeight="1">
      <c r="A67" s="13">
        <v>39</v>
      </c>
      <c r="B67" s="49">
        <v>926</v>
      </c>
      <c r="C67" s="49">
        <v>92695</v>
      </c>
      <c r="D67" s="1" t="s">
        <v>59</v>
      </c>
      <c r="E67" s="2">
        <v>8000000</v>
      </c>
      <c r="F67" s="3" t="s">
        <v>7</v>
      </c>
      <c r="G67" s="4">
        <v>31000</v>
      </c>
      <c r="H67" s="4">
        <v>2370000</v>
      </c>
      <c r="I67" s="4">
        <v>425000</v>
      </c>
      <c r="J67" s="4">
        <v>3000000</v>
      </c>
      <c r="K67" s="7"/>
    </row>
    <row r="68" spans="1:11" ht="24" customHeight="1">
      <c r="A68" s="95">
        <v>40</v>
      </c>
      <c r="B68" s="100">
        <v>926</v>
      </c>
      <c r="C68" s="100">
        <v>92695</v>
      </c>
      <c r="D68" s="1" t="s">
        <v>87</v>
      </c>
      <c r="E68" s="2"/>
      <c r="F68" s="3"/>
      <c r="G68" s="4"/>
      <c r="H68" s="2">
        <f>SUM(H69:H74)</f>
        <v>1223000</v>
      </c>
      <c r="I68" s="2">
        <f>SUM(I69:I74)</f>
        <v>2100000</v>
      </c>
      <c r="J68" s="2">
        <f>SUM(J69:J74)</f>
        <v>2136000</v>
      </c>
      <c r="K68" s="7"/>
    </row>
    <row r="69" spans="1:10" ht="25.5" customHeight="1">
      <c r="A69" s="96"/>
      <c r="B69" s="102"/>
      <c r="C69" s="102"/>
      <c r="D69" s="1" t="s">
        <v>5</v>
      </c>
      <c r="E69" s="2">
        <v>550000</v>
      </c>
      <c r="F69" s="3" t="s">
        <v>33</v>
      </c>
      <c r="G69" s="4">
        <v>0</v>
      </c>
      <c r="H69" s="4">
        <v>500000</v>
      </c>
      <c r="I69" s="4">
        <v>1000000</v>
      </c>
      <c r="J69" s="4">
        <v>1000000</v>
      </c>
    </row>
    <row r="70" spans="1:10" s="6" customFormat="1" ht="21.75" customHeight="1">
      <c r="A70" s="96"/>
      <c r="B70" s="102"/>
      <c r="C70" s="102"/>
      <c r="D70" s="1" t="s">
        <v>21</v>
      </c>
      <c r="E70" s="2">
        <v>100000</v>
      </c>
      <c r="F70" s="3" t="s">
        <v>8</v>
      </c>
      <c r="G70" s="4">
        <v>14000</v>
      </c>
      <c r="H70" s="4">
        <v>400000</v>
      </c>
      <c r="I70" s="4"/>
      <c r="J70" s="4"/>
    </row>
    <row r="71" spans="1:10" s="6" customFormat="1" ht="23.25" customHeight="1">
      <c r="A71" s="96"/>
      <c r="B71" s="102"/>
      <c r="C71" s="102"/>
      <c r="D71" s="1" t="s">
        <v>54</v>
      </c>
      <c r="E71" s="2">
        <v>350000</v>
      </c>
      <c r="F71" s="3" t="s">
        <v>6</v>
      </c>
      <c r="G71" s="4">
        <v>25000</v>
      </c>
      <c r="H71" s="4">
        <v>50000</v>
      </c>
      <c r="I71" s="4">
        <v>500000</v>
      </c>
      <c r="J71" s="4">
        <f>700000+436000</f>
        <v>1136000</v>
      </c>
    </row>
    <row r="72" spans="1:10" s="6" customFormat="1" ht="15" customHeight="1">
      <c r="A72" s="96"/>
      <c r="B72" s="102"/>
      <c r="C72" s="102"/>
      <c r="D72" s="32" t="s">
        <v>69</v>
      </c>
      <c r="E72" s="10">
        <v>393293</v>
      </c>
      <c r="F72" s="27" t="s">
        <v>6</v>
      </c>
      <c r="G72" s="10">
        <v>22000</v>
      </c>
      <c r="H72" s="10"/>
      <c r="I72" s="4">
        <v>500000</v>
      </c>
      <c r="J72" s="4"/>
    </row>
    <row r="73" spans="1:10" s="6" customFormat="1" ht="15" customHeight="1">
      <c r="A73" s="96"/>
      <c r="B73" s="102"/>
      <c r="C73" s="102"/>
      <c r="D73" s="23" t="s">
        <v>22</v>
      </c>
      <c r="E73" s="10"/>
      <c r="F73" s="27"/>
      <c r="G73" s="10"/>
      <c r="H73" s="10">
        <v>273000</v>
      </c>
      <c r="I73" s="10"/>
      <c r="J73" s="4"/>
    </row>
    <row r="74" spans="1:10" s="6" customFormat="1" ht="15" customHeight="1">
      <c r="A74" s="97"/>
      <c r="B74" s="101"/>
      <c r="C74" s="101"/>
      <c r="D74" s="23" t="s">
        <v>88</v>
      </c>
      <c r="E74" s="10"/>
      <c r="F74" s="27"/>
      <c r="G74" s="10"/>
      <c r="H74" s="10"/>
      <c r="I74" s="10">
        <v>100000</v>
      </c>
      <c r="J74" s="4"/>
    </row>
    <row r="75" spans="1:10" s="6" customFormat="1" ht="21">
      <c r="A75" s="13">
        <v>41</v>
      </c>
      <c r="B75" s="36">
        <v>926</v>
      </c>
      <c r="C75" s="36">
        <v>92695</v>
      </c>
      <c r="D75" s="24" t="s">
        <v>37</v>
      </c>
      <c r="E75" s="10"/>
      <c r="F75" s="27"/>
      <c r="G75" s="10"/>
      <c r="H75" s="10"/>
      <c r="I75" s="10">
        <v>1000000</v>
      </c>
      <c r="J75" s="4">
        <v>3000000</v>
      </c>
    </row>
    <row r="76" spans="1:10" s="6" customFormat="1" ht="21">
      <c r="A76" s="13">
        <v>42</v>
      </c>
      <c r="B76" s="36">
        <v>926</v>
      </c>
      <c r="C76" s="36">
        <v>92695</v>
      </c>
      <c r="D76" s="24" t="s">
        <v>55</v>
      </c>
      <c r="E76" s="10"/>
      <c r="F76" s="27"/>
      <c r="G76" s="10"/>
      <c r="H76" s="10">
        <v>20000</v>
      </c>
      <c r="I76" s="10"/>
      <c r="J76" s="4"/>
    </row>
    <row r="77" spans="1:10" s="18" customFormat="1" ht="10.5" customHeight="1">
      <c r="A77" s="74" t="s">
        <v>19</v>
      </c>
      <c r="B77" s="74"/>
      <c r="C77" s="74"/>
      <c r="D77" s="74"/>
      <c r="E77" s="20">
        <f>SUM(E64:E76)-E65-E66</f>
        <v>21438808</v>
      </c>
      <c r="F77" s="33"/>
      <c r="G77" s="20">
        <f>SUM(G64:G76)-G65-G66</f>
        <v>737515</v>
      </c>
      <c r="H77" s="20">
        <f>SUM(H64,H67:H68,H75:H76)</f>
        <v>19625000</v>
      </c>
      <c r="I77" s="20">
        <f>SUM(I64:I64,I67:I68,I75:I76)</f>
        <v>3525000</v>
      </c>
      <c r="J77" s="20">
        <f>SUM(J64:J64,J67:J68,J75:J76)</f>
        <v>8136000</v>
      </c>
    </row>
    <row r="78" spans="1:10" ht="12.75" customHeight="1">
      <c r="A78" s="74" t="s">
        <v>20</v>
      </c>
      <c r="B78" s="74"/>
      <c r="C78" s="74"/>
      <c r="D78" s="74"/>
      <c r="E78" s="34" t="e">
        <f>SUM(E37,E43,#REF!,#REF!,E58,E62,E77)</f>
        <v>#REF!</v>
      </c>
      <c r="F78" s="33"/>
      <c r="G78" s="34" t="e">
        <f>SUM(G37,G43,#REF!,#REF!,G58,G62,G77)</f>
        <v>#REF!</v>
      </c>
      <c r="H78" s="34">
        <f>SUM(H37,H40,H43,H47,H50,H53,H58,H62,H77)</f>
        <v>37053200</v>
      </c>
      <c r="I78" s="34">
        <f>SUM(I37,I40,I43,I47,I50,I53,I58,I62,I77)</f>
        <v>33810500</v>
      </c>
      <c r="J78" s="34">
        <f>SUM(J37,J40,J43,J47,J50,J53,J58,J62,J77)</f>
        <v>36109000</v>
      </c>
    </row>
    <row r="81" spans="4:10" ht="10.5">
      <c r="D81" s="76"/>
      <c r="E81" s="63"/>
      <c r="F81" s="63"/>
      <c r="G81" s="63"/>
      <c r="H81" s="63"/>
      <c r="I81" s="63"/>
      <c r="J81" s="63"/>
    </row>
  </sheetData>
  <mergeCells count="43">
    <mergeCell ref="A78:D78"/>
    <mergeCell ref="D81:J81"/>
    <mergeCell ref="A64:A66"/>
    <mergeCell ref="B64:B66"/>
    <mergeCell ref="C64:C66"/>
    <mergeCell ref="C68:C74"/>
    <mergeCell ref="F64:F66"/>
    <mergeCell ref="A77:D77"/>
    <mergeCell ref="A68:A74"/>
    <mergeCell ref="B68:B74"/>
    <mergeCell ref="A44:J44"/>
    <mergeCell ref="A40:D40"/>
    <mergeCell ref="A54:J54"/>
    <mergeCell ref="A47:D47"/>
    <mergeCell ref="A41:J41"/>
    <mergeCell ref="A43:D43"/>
    <mergeCell ref="A51:J51"/>
    <mergeCell ref="A53:D53"/>
    <mergeCell ref="A48:J48"/>
    <mergeCell ref="A50:D50"/>
    <mergeCell ref="A6:J6"/>
    <mergeCell ref="A37:D37"/>
    <mergeCell ref="A3:A4"/>
    <mergeCell ref="B3:B4"/>
    <mergeCell ref="C3:C4"/>
    <mergeCell ref="C35:C36"/>
    <mergeCell ref="A38:J38"/>
    <mergeCell ref="A16:A19"/>
    <mergeCell ref="A35:A36"/>
    <mergeCell ref="B35:B36"/>
    <mergeCell ref="B16:B19"/>
    <mergeCell ref="C16:C19"/>
    <mergeCell ref="A1:J1"/>
    <mergeCell ref="A2:J2"/>
    <mergeCell ref="E3:E4"/>
    <mergeCell ref="F3:F4"/>
    <mergeCell ref="D3:D4"/>
    <mergeCell ref="G3:G4"/>
    <mergeCell ref="H3:J3"/>
    <mergeCell ref="A58:D58"/>
    <mergeCell ref="A59:J59"/>
    <mergeCell ref="A62:D62"/>
    <mergeCell ref="A63:J63"/>
  </mergeCells>
  <printOptions/>
  <pageMargins left="0.18" right="0.18" top="0.34" bottom="0.57" header="0.31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B9" sqref="B9"/>
    </sheetView>
  </sheetViews>
  <sheetFormatPr defaultColWidth="9.00390625" defaultRowHeight="12.75"/>
  <cols>
    <col min="1" max="1" width="11.875" style="0" customWidth="1"/>
    <col min="2" max="2" width="18.125" style="0" customWidth="1"/>
    <col min="3" max="3" width="14.125" style="0" customWidth="1"/>
    <col min="4" max="4" width="16.75390625" style="0" customWidth="1"/>
    <col min="5" max="5" width="17.00390625" style="0" customWidth="1"/>
    <col min="6" max="6" width="16.625" style="0" customWidth="1"/>
    <col min="7" max="7" width="16.25390625" style="0" customWidth="1"/>
    <col min="8" max="8" width="14.25390625" style="0" customWidth="1"/>
  </cols>
  <sheetData>
    <row r="1" spans="1:7" ht="55.5" customHeight="1">
      <c r="A1" s="109" t="s">
        <v>112</v>
      </c>
      <c r="B1" s="109"/>
      <c r="C1" s="109"/>
      <c r="D1" s="109"/>
      <c r="E1" s="109"/>
      <c r="F1" s="109"/>
      <c r="G1" s="109"/>
    </row>
    <row r="2" spans="1:7" ht="58.5" customHeight="1">
      <c r="A2" s="110" t="s">
        <v>113</v>
      </c>
      <c r="B2" s="110"/>
      <c r="C2" s="110"/>
      <c r="D2" s="110"/>
      <c r="E2" s="110"/>
      <c r="F2" s="110"/>
      <c r="G2" s="110"/>
    </row>
    <row r="3" spans="1:7" ht="23.25" customHeight="1">
      <c r="A3" s="111" t="s">
        <v>114</v>
      </c>
      <c r="B3" s="111" t="s">
        <v>115</v>
      </c>
      <c r="C3" s="111"/>
      <c r="D3" s="111"/>
      <c r="E3" s="111"/>
      <c r="F3" s="111"/>
      <c r="G3" s="111"/>
    </row>
    <row r="4" spans="1:7" ht="12.75">
      <c r="A4" s="111"/>
      <c r="B4" s="112" t="s">
        <v>116</v>
      </c>
      <c r="C4" s="111" t="s">
        <v>117</v>
      </c>
      <c r="D4" s="111"/>
      <c r="E4" s="111"/>
      <c r="F4" s="111"/>
      <c r="G4" s="61"/>
    </row>
    <row r="5" spans="1:7" ht="38.25">
      <c r="A5" s="111"/>
      <c r="B5" s="111"/>
      <c r="C5" s="59" t="s">
        <v>118</v>
      </c>
      <c r="D5" s="60" t="s">
        <v>119</v>
      </c>
      <c r="E5" s="59" t="s">
        <v>120</v>
      </c>
      <c r="F5" s="59" t="s">
        <v>121</v>
      </c>
      <c r="G5" s="59" t="s">
        <v>122</v>
      </c>
    </row>
    <row r="6" spans="1:7" ht="23.25" customHeight="1">
      <c r="A6" s="61">
        <v>2006</v>
      </c>
      <c r="B6" s="69">
        <f>15%*6000000</f>
        <v>900000</v>
      </c>
      <c r="C6" s="69">
        <v>0</v>
      </c>
      <c r="D6" s="69">
        <f>3000000-900000</f>
        <v>2100000</v>
      </c>
      <c r="E6" s="69">
        <v>0</v>
      </c>
      <c r="F6" s="69">
        <v>0</v>
      </c>
      <c r="G6" s="69">
        <f>SUM(B6:F6)</f>
        <v>3000000</v>
      </c>
    </row>
    <row r="7" spans="1:7" ht="24.75" customHeight="1">
      <c r="A7" s="61">
        <v>2007</v>
      </c>
      <c r="B7" s="69">
        <f>0</f>
        <v>0</v>
      </c>
      <c r="C7" s="69">
        <v>0</v>
      </c>
      <c r="D7" s="69">
        <f>3000000</f>
        <v>3000000</v>
      </c>
      <c r="E7" s="69">
        <v>0</v>
      </c>
      <c r="F7" s="69">
        <v>0</v>
      </c>
      <c r="G7" s="69">
        <f>SUM(B7:F7)</f>
        <v>3000000</v>
      </c>
    </row>
    <row r="8" spans="1:7" ht="24" customHeight="1">
      <c r="A8" s="61">
        <v>2008</v>
      </c>
      <c r="B8" s="69">
        <f>25%*3000000</f>
        <v>750000</v>
      </c>
      <c r="C8" s="69">
        <v>0</v>
      </c>
      <c r="D8" s="69">
        <f>75%*3000000</f>
        <v>2250000</v>
      </c>
      <c r="E8" s="69">
        <v>0</v>
      </c>
      <c r="F8" s="69">
        <v>0</v>
      </c>
      <c r="G8" s="69">
        <f>SUM(B8:F8)</f>
        <v>3000000</v>
      </c>
    </row>
    <row r="9" spans="1:8" ht="25.5" customHeight="1">
      <c r="A9" s="70" t="s">
        <v>122</v>
      </c>
      <c r="B9" s="71">
        <f aca="true" t="shared" si="0" ref="B9:G9">SUM(B6:B8)</f>
        <v>1650000</v>
      </c>
      <c r="C9" s="71">
        <f t="shared" si="0"/>
        <v>0</v>
      </c>
      <c r="D9" s="71">
        <f t="shared" si="0"/>
        <v>7350000</v>
      </c>
      <c r="E9" s="71">
        <f t="shared" si="0"/>
        <v>0</v>
      </c>
      <c r="F9" s="71">
        <f t="shared" si="0"/>
        <v>0</v>
      </c>
      <c r="G9" s="71">
        <f t="shared" si="0"/>
        <v>9000000</v>
      </c>
      <c r="H9" s="72"/>
    </row>
    <row r="10" ht="24.75" customHeight="1"/>
    <row r="11" spans="1:12" ht="66" customHeight="1">
      <c r="A11" s="108" t="s">
        <v>123</v>
      </c>
      <c r="B11" s="108"/>
      <c r="C11" s="108"/>
      <c r="D11" s="108"/>
      <c r="E11" s="108"/>
      <c r="F11" s="108"/>
      <c r="G11" s="108"/>
      <c r="H11" s="73"/>
      <c r="I11" s="73"/>
      <c r="J11" s="73"/>
      <c r="K11" s="73"/>
      <c r="L11" s="73"/>
    </row>
  </sheetData>
  <mergeCells count="7">
    <mergeCell ref="A11:G11"/>
    <mergeCell ref="A1:G1"/>
    <mergeCell ref="A2:G2"/>
    <mergeCell ref="A3:A5"/>
    <mergeCell ref="B3:G3"/>
    <mergeCell ref="B4:B5"/>
    <mergeCell ref="C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10" sqref="B10"/>
    </sheetView>
  </sheetViews>
  <sheetFormatPr defaultColWidth="9.00390625" defaultRowHeight="12.75"/>
  <cols>
    <col min="1" max="1" width="12.625" style="0" customWidth="1"/>
    <col min="2" max="2" width="17.125" style="0" customWidth="1"/>
    <col min="3" max="3" width="12.875" style="0" customWidth="1"/>
    <col min="4" max="4" width="17.125" style="0" customWidth="1"/>
    <col min="5" max="5" width="15.75390625" style="0" customWidth="1"/>
    <col min="6" max="6" width="14.625" style="0" customWidth="1"/>
    <col min="7" max="7" width="16.25390625" style="0" customWidth="1"/>
  </cols>
  <sheetData>
    <row r="1" spans="1:7" ht="39.75" customHeight="1">
      <c r="A1" s="109" t="s">
        <v>124</v>
      </c>
      <c r="B1" s="109"/>
      <c r="C1" s="109"/>
      <c r="D1" s="109"/>
      <c r="E1" s="109"/>
      <c r="F1" s="109"/>
      <c r="G1" s="109"/>
    </row>
    <row r="2" spans="1:7" ht="66.75" customHeight="1">
      <c r="A2" s="113" t="s">
        <v>125</v>
      </c>
      <c r="B2" s="113"/>
      <c r="C2" s="113"/>
      <c r="D2" s="113"/>
      <c r="E2" s="113"/>
      <c r="F2" s="113"/>
      <c r="G2" s="113"/>
    </row>
    <row r="3" spans="1:7" ht="28.5" customHeight="1">
      <c r="A3" s="111" t="s">
        <v>114</v>
      </c>
      <c r="B3" s="111" t="s">
        <v>115</v>
      </c>
      <c r="C3" s="111"/>
      <c r="D3" s="111"/>
      <c r="E3" s="111"/>
      <c r="F3" s="111"/>
      <c r="G3" s="111"/>
    </row>
    <row r="4" spans="1:7" ht="24.75" customHeight="1">
      <c r="A4" s="111"/>
      <c r="B4" s="112" t="s">
        <v>116</v>
      </c>
      <c r="C4" s="111" t="s">
        <v>117</v>
      </c>
      <c r="D4" s="111"/>
      <c r="E4" s="111"/>
      <c r="F4" s="111"/>
      <c r="G4" s="61"/>
    </row>
    <row r="5" spans="1:7" ht="25.5">
      <c r="A5" s="111"/>
      <c r="B5" s="111"/>
      <c r="C5" s="59" t="s">
        <v>118</v>
      </c>
      <c r="D5" s="60" t="s">
        <v>119</v>
      </c>
      <c r="E5" s="59" t="s">
        <v>120</v>
      </c>
      <c r="F5" s="59" t="s">
        <v>121</v>
      </c>
      <c r="G5" s="59" t="s">
        <v>122</v>
      </c>
    </row>
    <row r="6" spans="1:7" ht="24" customHeight="1">
      <c r="A6" s="61">
        <v>2006</v>
      </c>
      <c r="B6" s="69">
        <f>500000</f>
        <v>500000</v>
      </c>
      <c r="C6" s="69">
        <v>0</v>
      </c>
      <c r="D6" s="69">
        <f>500000-B6</f>
        <v>0</v>
      </c>
      <c r="E6" s="69">
        <v>0</v>
      </c>
      <c r="F6" s="69">
        <v>0</v>
      </c>
      <c r="G6" s="69">
        <f>SUM(B6:F6)</f>
        <v>500000</v>
      </c>
    </row>
    <row r="7" spans="1:7" ht="23.25" customHeight="1">
      <c r="A7" s="61">
        <v>2007</v>
      </c>
      <c r="B7" s="69">
        <f>1300000</f>
        <v>1300000</v>
      </c>
      <c r="C7" s="69">
        <v>0</v>
      </c>
      <c r="D7" s="69">
        <f>6000000-B7</f>
        <v>4700000</v>
      </c>
      <c r="E7" s="69">
        <v>0</v>
      </c>
      <c r="F7" s="69">
        <v>0</v>
      </c>
      <c r="G7" s="69">
        <f>SUM(B7:F7)</f>
        <v>6000000</v>
      </c>
    </row>
    <row r="8" spans="1:7" ht="24" customHeight="1">
      <c r="A8" s="61">
        <v>2008</v>
      </c>
      <c r="B8" s="69">
        <f>0</f>
        <v>0</v>
      </c>
      <c r="C8" s="69">
        <v>0</v>
      </c>
      <c r="D8" s="69">
        <f>5500000</f>
        <v>5500000</v>
      </c>
      <c r="E8" s="69">
        <v>0</v>
      </c>
      <c r="F8" s="69">
        <v>0</v>
      </c>
      <c r="G8" s="69">
        <f>SUM(B8:F8)</f>
        <v>5500000</v>
      </c>
    </row>
    <row r="9" spans="1:7" s="72" customFormat="1" ht="23.25" customHeight="1">
      <c r="A9" s="70" t="s">
        <v>122</v>
      </c>
      <c r="B9" s="71">
        <f aca="true" t="shared" si="0" ref="B9:G9">SUM(B6:B8)</f>
        <v>1800000</v>
      </c>
      <c r="C9" s="71">
        <f t="shared" si="0"/>
        <v>0</v>
      </c>
      <c r="D9" s="71">
        <f t="shared" si="0"/>
        <v>10200000</v>
      </c>
      <c r="E9" s="71">
        <f t="shared" si="0"/>
        <v>0</v>
      </c>
      <c r="F9" s="71">
        <f t="shared" si="0"/>
        <v>0</v>
      </c>
      <c r="G9" s="71">
        <f t="shared" si="0"/>
        <v>12000000</v>
      </c>
    </row>
    <row r="12" spans="1:7" ht="65.25" customHeight="1">
      <c r="A12" s="108" t="s">
        <v>126</v>
      </c>
      <c r="B12" s="108"/>
      <c r="C12" s="108"/>
      <c r="D12" s="108"/>
      <c r="E12" s="108"/>
      <c r="F12" s="108"/>
      <c r="G12" s="108"/>
    </row>
  </sheetData>
  <mergeCells count="7">
    <mergeCell ref="A12:G12"/>
    <mergeCell ref="A1:G1"/>
    <mergeCell ref="A2:G2"/>
    <mergeCell ref="A3:A5"/>
    <mergeCell ref="B3:G3"/>
    <mergeCell ref="B4:B5"/>
    <mergeCell ref="C4:F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 KOŁOBRZEG</dc:creator>
  <cp:keywords/>
  <dc:description/>
  <cp:lastModifiedBy>Ewa</cp:lastModifiedBy>
  <cp:lastPrinted>2005-11-21T08:31:03Z</cp:lastPrinted>
  <dcterms:created xsi:type="dcterms:W3CDTF">2003-08-06T12:05:32Z</dcterms:created>
  <dcterms:modified xsi:type="dcterms:W3CDTF">2005-11-23T07:39:17Z</dcterms:modified>
  <cp:category/>
  <cp:version/>
  <cp:contentType/>
  <cp:contentStatus/>
</cp:coreProperties>
</file>