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korekta" sheetId="1" r:id="rId1"/>
  </sheets>
  <definedNames>
    <definedName name="_xlnm.Print_Area" localSheetId="0">'korekta'!$A$1:$J$92</definedName>
  </definedNames>
  <calcPr fullCalcOnLoad="1"/>
</workbook>
</file>

<file path=xl/sharedStrings.xml><?xml version="1.0" encoding="utf-8"?>
<sst xmlns="http://schemas.openxmlformats.org/spreadsheetml/2006/main" count="113" uniqueCount="94">
  <si>
    <t>LIMITY WYDATKÓW BUDŻETOWYCH NA WIELOLETNIE PROGRAMY INWESTYCYJNE
GMINY MIEJSKIEJ KOŁOBRZEG W 2006 ROKU</t>
  </si>
  <si>
    <t>Lp</t>
  </si>
  <si>
    <t>Dział</t>
  </si>
  <si>
    <t>Rozdz.</t>
  </si>
  <si>
    <t>Nazwa zadania</t>
  </si>
  <si>
    <t>Wartość kosztorysowa</t>
  </si>
  <si>
    <t>Okres
realizacji</t>
  </si>
  <si>
    <t>Wydatki do 2004 [zł]</t>
  </si>
  <si>
    <t>Wielkość nakładów w latach [zł]</t>
  </si>
  <si>
    <t>TRANSPORT I ŁĄCZNOŚĆ - dz. 600</t>
  </si>
  <si>
    <t>Przebudowa nawierzchni ulic na osiedlu Radzikowo III: Perłowa, Tęczowa i Koralowa wraz z ich odwodnieniem</t>
  </si>
  <si>
    <t>Drogi na osiedlu Radzikowo IV wraz z kanalizacją deszczową</t>
  </si>
  <si>
    <t>Przebudowa ul.Kresowej</t>
  </si>
  <si>
    <t>Modernizacja portu Rybackiego: przebudowa dróg oraz budowa infrastruktury technicznej na terenie portu - etap II i III</t>
  </si>
  <si>
    <t>Przebudowa ulic: św. Wojciecha i Kossaka - realizacja projektu nr Z/2.32/I/1.1.1/465/05 "Modernizacja ul. Św. Wojciecha i budowa ul. Kossaka"</t>
  </si>
  <si>
    <t>Przebudowa ulicy Kościuszki</t>
  </si>
  <si>
    <t>Budowa drogi pomiędzy Unii Lubelskiej i Okopową</t>
  </si>
  <si>
    <t>Przebudowa nawierzchni dróg na osiedlu Podczele</t>
  </si>
  <si>
    <t>Przebudowa ul. Janiska</t>
  </si>
  <si>
    <t>Zagospodarowanie portu jachtowego w Kołobrzegu (projekt nr INT/MV-BB-PL/B/025/05, w tym:</t>
  </si>
  <si>
    <t>1. Kładka dla pieszych nad rzeką Parsęta zlokalizowana pomiędzy ul. Reja a Portem Jachtowym - budowa</t>
  </si>
  <si>
    <t>2. Budowa ulicy Warzelniczej</t>
  </si>
  <si>
    <t>3. Ciąg pieszy</t>
  </si>
  <si>
    <t>Drogi na osiedlu Witkowice III - budowa</t>
  </si>
  <si>
    <t>Drogi w ul. Jagiełły, Łokietka, Kazimierza Wielkiego</t>
  </si>
  <si>
    <t>Przebudowa ul. Towarowej wraz z kanalizacja deszczową i oświetleniem</t>
  </si>
  <si>
    <t>Drogi na osiedlu domów jednorodzinnych przy ul. 6 dyw. piechoty PT i budowa</t>
  </si>
  <si>
    <t xml:space="preserve">Budowa ścieżki rowerowej do Grzybowa z odwodnieniem </t>
  </si>
  <si>
    <t>Budowa nawierzchni jezdni ul. Tarnowskiego</t>
  </si>
  <si>
    <t>Przebudowa ul. Kołłątaja</t>
  </si>
  <si>
    <t>Przebudowa ul. Krakusa i Wandy</t>
  </si>
  <si>
    <t>Przebudowa ulic: Radomska, Lotnicza i Warcisława III</t>
  </si>
  <si>
    <t>Budowa ul. Gnieźnieńskiej</t>
  </si>
  <si>
    <t>Przebudowa ul. Wiosennej</t>
  </si>
  <si>
    <t>Przebudowa ul. Rodziewiczówny</t>
  </si>
  <si>
    <t>Przebudowa ul. Fredry /od ul. Kasprowicza do ul. Kościuszki/.</t>
  </si>
  <si>
    <t>Budowa dróg na os. Domów wielorodzinnych przy ul. 6 dyw. Piechoty "Os. Europejskie"</t>
  </si>
  <si>
    <t>Przebudowa ul. Chopina</t>
  </si>
  <si>
    <t>Przebudowa nabrzeży rz. Parsęty</t>
  </si>
  <si>
    <t>Poprawa transgranicznej infrastruktury turystycznej nabrzeża rzeki Parsęty przy Latarni Morskiej w Kołobrzegu</t>
  </si>
  <si>
    <t>Przebudowa ul. Gryfitów</t>
  </si>
  <si>
    <t>RAZEM</t>
  </si>
  <si>
    <t>TURYSTYKA - dz. 630</t>
  </si>
  <si>
    <t>Poprawa dostępu do bulwaru spacerowego nad rzeka Parsętą w Kołobrzegu</t>
  </si>
  <si>
    <t>BEZPIECZEŃSTWO PUBLICZNE - dz. 754</t>
  </si>
  <si>
    <t>Monitoring tv miasta - rozbudowa</t>
  </si>
  <si>
    <t>2004-2005</t>
  </si>
  <si>
    <t>OŚWIATA I WYCHOWANIE - dz. 801</t>
  </si>
  <si>
    <t>Rozbudowa Szkoły Podstawowej nr 6 - wykonanie dokumentacji i budowa</t>
  </si>
  <si>
    <t>2007-2009</t>
  </si>
  <si>
    <t>Termomodernizacja obiektów użyteczności publicznej</t>
  </si>
  <si>
    <t>2005-2008</t>
  </si>
  <si>
    <t>Przebudowa boisk szkolnych w Kołobrzegu</t>
  </si>
  <si>
    <t>OCHRONA ZDROWIA -851</t>
  </si>
  <si>
    <t>Przebudowa i remont wysokiego parteru i I piętra budynku przy ul. Zwycięzców 12 na dom dla bezdomnych (rekomendacja nr DFM-434-149/2005)</t>
  </si>
  <si>
    <t>Przebudowa i remont przyziemia budynku przy ul. Zwycięzców 12 na noclegownię (rekomendacja nr DFM-434-145/2005)</t>
  </si>
  <si>
    <t>POMOC SPOŁECZNA -852</t>
  </si>
  <si>
    <t>Modernizacja obiektu przy ul. Okopowej w celu utworzenia Centrum Aktywizacji Społeczno-Gospodarczej</t>
  </si>
  <si>
    <t>GOSPODARKA KOMUNALNA I OCHRONA ŚRODOWISKA - dz. 900</t>
  </si>
  <si>
    <t>Rewitalizacja parku nadmorskiego oraz parków miejskich</t>
  </si>
  <si>
    <t>Rewitalizacja plaż - refulacja, budowa ostróg.</t>
  </si>
  <si>
    <t>Toalety publiczne na terenie miasta Kołobrzeg</t>
  </si>
  <si>
    <t>2004-2008</t>
  </si>
  <si>
    <t>Kanalizacja deszczowa Radzikowo III</t>
  </si>
  <si>
    <t>KULTURA I OCHRONA DZIEDZICTWA NARODOWEGO - dz. 921</t>
  </si>
  <si>
    <t>Przebudowa Biblioteki Publicznej</t>
  </si>
  <si>
    <t>2006-2008</t>
  </si>
  <si>
    <t>Regionalne Centrum Kultury w Kołobrzegu</t>
  </si>
  <si>
    <t>KULTURA FIZYCZNA I SPORT - dz. 926</t>
  </si>
  <si>
    <t>Budowa Centrum Rekreacyjnego w Kołobrzegu, w tym:</t>
  </si>
  <si>
    <t>2004-2006</t>
  </si>
  <si>
    <t>1. Hala i tory łucznicze z zapleczem - w tym:</t>
  </si>
  <si>
    <t xml:space="preserve">    - Tory łucznicze - modernizacja</t>
  </si>
  <si>
    <t>2. Wyposażenie basenów w dodatkowe atrakcje związane z rekreacją</t>
  </si>
  <si>
    <t>Zachodniopomorski Program Szkolenia Młodzieży Piłkarskiej i Rozwoju Infrastruktury Sportowej EUROBOISKA</t>
  </si>
  <si>
    <t>2004-2007</t>
  </si>
  <si>
    <t>Zagospodarowanie terenów sportowych przy ul Śliwińskiego</t>
  </si>
  <si>
    <t>Zagospodarowanie ogólnodostępnych stref rekreacji w Mieście Kołobrzeg w tym:*</t>
  </si>
  <si>
    <t>Plac rekreacyjno - sportowy z kortem tenisowym i torem do jazdy na deskorolce na osiedlu Ogrody</t>
  </si>
  <si>
    <t>2005-2006</t>
  </si>
  <si>
    <t>Zagospodarowanie ogródka jordanowskiego przy ul. Unii Lubelskiej</t>
  </si>
  <si>
    <t>Plac zabaw przy ul. Wojska Polskiego</t>
  </si>
  <si>
    <t>Zagospodarowanie terenu przy ul. Wąskiej</t>
  </si>
  <si>
    <t>Plac zabaw przy ul. Poznańskiej</t>
  </si>
  <si>
    <t>Budowa otwartego kąpieliska z wodą morską w dzielnicy Wschodniej</t>
  </si>
  <si>
    <t>Budowa przyłączy wod-kan dla Zaplecza ratowniczo medycznego na plaży zachodniej</t>
  </si>
  <si>
    <t>OGÓŁEM</t>
  </si>
  <si>
    <t>Kompleks basenowy przy hali Milenium</t>
  </si>
  <si>
    <t>Zagospodarowanie placu rekreacyjno sportowego z budową muszli koncertowej kompleksowo - Wylotowa 80 A w tym:</t>
  </si>
  <si>
    <t xml:space="preserve">- Budowa boiska </t>
  </si>
  <si>
    <t xml:space="preserve">Załącznik Nr 10 do Uchwały nr L/641/06 </t>
  </si>
  <si>
    <t>Rady Miejskiej w Kołobrzegu z dnia 31 marca 2006 r.</t>
  </si>
  <si>
    <t>Budowa doworca pasażerskiego dla Żeglugi Międzynarodowej Promowej w Kołobrzegu</t>
  </si>
  <si>
    <t>Załącznik Nr 1 do Uchwały Nr LI/647/06                                                                                                                                                                                                                        Rady Miejskiej w Kołobrzegu z dnia 26 kwietnia 2006 r. zmieniającej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</si>
</sst>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.5"/>
      <name val="Verdana"/>
      <family val="2"/>
    </font>
    <font>
      <b/>
      <sz val="10"/>
      <name val="Verdana"/>
      <family val="2"/>
    </font>
    <font>
      <b/>
      <sz val="8.5"/>
      <name val="Verdana"/>
      <family val="2"/>
    </font>
    <font>
      <sz val="9"/>
      <name val="Times New Roman"/>
      <family val="0"/>
    </font>
    <font>
      <sz val="6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1" fillId="0" borderId="1" xfId="18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quotePrefix="1">
      <alignment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A1" sqref="A1:J92"/>
    </sheetView>
  </sheetViews>
  <sheetFormatPr defaultColWidth="9.00390625" defaultRowHeight="12.75"/>
  <cols>
    <col min="1" max="1" width="4.125" style="2" customWidth="1"/>
    <col min="2" max="2" width="4.875" style="2" bestFit="1" customWidth="1"/>
    <col min="3" max="3" width="6.875" style="2" bestFit="1" customWidth="1"/>
    <col min="4" max="4" width="52.75390625" style="2" customWidth="1"/>
    <col min="5" max="5" width="12.375" style="1" hidden="1" customWidth="1"/>
    <col min="6" max="6" width="0.2421875" style="51" hidden="1" customWidth="1"/>
    <col min="7" max="7" width="0.12890625" style="51" hidden="1" customWidth="1"/>
    <col min="8" max="8" width="11.75390625" style="43" customWidth="1"/>
    <col min="9" max="9" width="11.25390625" style="43" customWidth="1"/>
    <col min="10" max="10" width="12.125" style="43" customWidth="1"/>
    <col min="11" max="16384" width="9.125" style="2" customWidth="1"/>
  </cols>
  <sheetData>
    <row r="1" spans="1:10" ht="21.75" customHeight="1">
      <c r="A1" s="53" t="s">
        <v>93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 customHeight="1">
      <c r="A2" s="53" t="s">
        <v>90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4.25" customHeight="1">
      <c r="A3" s="53" t="s">
        <v>91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42" customHeight="1">
      <c r="A4" s="55" t="s">
        <v>0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s="3" customFormat="1" ht="24.75" customHeight="1">
      <c r="A5" s="57" t="s">
        <v>1</v>
      </c>
      <c r="B5" s="59" t="s">
        <v>2</v>
      </c>
      <c r="C5" s="59" t="s">
        <v>3</v>
      </c>
      <c r="D5" s="57" t="s">
        <v>4</v>
      </c>
      <c r="E5" s="60" t="s">
        <v>5</v>
      </c>
      <c r="F5" s="62" t="s">
        <v>6</v>
      </c>
      <c r="G5" s="60" t="s">
        <v>7</v>
      </c>
      <c r="H5" s="64" t="s">
        <v>8</v>
      </c>
      <c r="I5" s="65"/>
      <c r="J5" s="66"/>
    </row>
    <row r="6" spans="1:10" s="3" customFormat="1" ht="10.5">
      <c r="A6" s="58"/>
      <c r="B6" s="59"/>
      <c r="C6" s="59"/>
      <c r="D6" s="58"/>
      <c r="E6" s="61"/>
      <c r="F6" s="63"/>
      <c r="G6" s="61"/>
      <c r="H6" s="4">
        <v>2006</v>
      </c>
      <c r="I6" s="4">
        <v>2007</v>
      </c>
      <c r="J6" s="4">
        <v>2008</v>
      </c>
    </row>
    <row r="7" spans="1:10" s="6" customFormat="1" ht="8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7</v>
      </c>
      <c r="I7" s="5">
        <v>8</v>
      </c>
      <c r="J7" s="5">
        <v>9</v>
      </c>
    </row>
    <row r="8" spans="1:10" ht="10.5" customHeight="1">
      <c r="A8" s="67" t="s">
        <v>9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s="3" customFormat="1" ht="21">
      <c r="A9" s="7">
        <v>1</v>
      </c>
      <c r="B9" s="8">
        <v>600</v>
      </c>
      <c r="C9" s="8">
        <v>60016</v>
      </c>
      <c r="D9" s="9" t="s">
        <v>10</v>
      </c>
      <c r="E9" s="10"/>
      <c r="F9" s="11"/>
      <c r="G9" s="12"/>
      <c r="H9" s="12">
        <v>200000</v>
      </c>
      <c r="I9" s="12">
        <v>600000</v>
      </c>
      <c r="J9" s="12">
        <v>1415000</v>
      </c>
    </row>
    <row r="10" spans="1:10" s="3" customFormat="1" ht="11.25" customHeight="1">
      <c r="A10" s="7">
        <v>2</v>
      </c>
      <c r="B10" s="13">
        <v>600</v>
      </c>
      <c r="C10" s="13">
        <v>60016</v>
      </c>
      <c r="D10" s="9" t="s">
        <v>11</v>
      </c>
      <c r="E10" s="10"/>
      <c r="F10" s="11"/>
      <c r="G10" s="12"/>
      <c r="H10" s="12">
        <v>700000</v>
      </c>
      <c r="I10" s="12">
        <v>500000</v>
      </c>
      <c r="J10" s="12">
        <v>500000</v>
      </c>
    </row>
    <row r="11" spans="1:10" s="3" customFormat="1" ht="12" customHeight="1">
      <c r="A11" s="7">
        <v>3</v>
      </c>
      <c r="B11" s="13">
        <v>600</v>
      </c>
      <c r="C11" s="13">
        <v>60016</v>
      </c>
      <c r="D11" s="14" t="s">
        <v>12</v>
      </c>
      <c r="E11" s="10"/>
      <c r="F11" s="11"/>
      <c r="G11" s="12"/>
      <c r="H11" s="12">
        <f>350400+305801</f>
        <v>656201</v>
      </c>
      <c r="I11" s="12"/>
      <c r="J11" s="12"/>
    </row>
    <row r="12" spans="1:10" s="3" customFormat="1" ht="26.25" customHeight="1">
      <c r="A12" s="7">
        <v>4</v>
      </c>
      <c r="B12" s="13">
        <v>600</v>
      </c>
      <c r="C12" s="13">
        <v>60016</v>
      </c>
      <c r="D12" s="14" t="s">
        <v>13</v>
      </c>
      <c r="E12" s="10"/>
      <c r="F12" s="11"/>
      <c r="G12" s="12"/>
      <c r="H12" s="12">
        <v>100000</v>
      </c>
      <c r="I12" s="12">
        <v>7000000</v>
      </c>
      <c r="J12" s="12">
        <v>5000000</v>
      </c>
    </row>
    <row r="13" spans="1:10" s="3" customFormat="1" ht="26.25" customHeight="1">
      <c r="A13" s="7">
        <v>5</v>
      </c>
      <c r="B13" s="13">
        <v>600</v>
      </c>
      <c r="C13" s="13">
        <v>60016</v>
      </c>
      <c r="D13" s="9" t="s">
        <v>92</v>
      </c>
      <c r="E13" s="10"/>
      <c r="F13" s="11"/>
      <c r="G13" s="12"/>
      <c r="H13" s="12">
        <v>100000</v>
      </c>
      <c r="I13" s="12">
        <v>3000000</v>
      </c>
      <c r="J13" s="12"/>
    </row>
    <row r="14" spans="1:10" s="3" customFormat="1" ht="33.75" customHeight="1">
      <c r="A14" s="7">
        <v>6</v>
      </c>
      <c r="B14" s="13">
        <v>600</v>
      </c>
      <c r="C14" s="13">
        <v>60016</v>
      </c>
      <c r="D14" s="9" t="s">
        <v>14</v>
      </c>
      <c r="E14" s="10"/>
      <c r="F14" s="11"/>
      <c r="G14" s="12"/>
      <c r="H14" s="12">
        <f>1000000+600000</f>
        <v>1600000</v>
      </c>
      <c r="I14" s="12">
        <f>2500000+812500</f>
        <v>3312500</v>
      </c>
      <c r="J14" s="12"/>
    </row>
    <row r="15" spans="1:10" s="3" customFormat="1" ht="10.5" customHeight="1">
      <c r="A15" s="7">
        <v>7</v>
      </c>
      <c r="B15" s="13">
        <v>600</v>
      </c>
      <c r="C15" s="13">
        <v>60016</v>
      </c>
      <c r="D15" s="9" t="s">
        <v>15</v>
      </c>
      <c r="E15" s="10"/>
      <c r="F15" s="11"/>
      <c r="G15" s="12"/>
      <c r="H15" s="12">
        <f>3144685-20405-150000-1500000+350300</f>
        <v>1824580</v>
      </c>
      <c r="I15" s="12"/>
      <c r="J15" s="12"/>
    </row>
    <row r="16" spans="1:10" s="3" customFormat="1" ht="10.5" customHeight="1">
      <c r="A16" s="7">
        <v>8</v>
      </c>
      <c r="B16" s="13">
        <v>600</v>
      </c>
      <c r="C16" s="13">
        <v>60016</v>
      </c>
      <c r="D16" s="9" t="s">
        <v>16</v>
      </c>
      <c r="E16" s="10"/>
      <c r="F16" s="11"/>
      <c r="G16" s="12"/>
      <c r="H16" s="12">
        <v>323000</v>
      </c>
      <c r="I16" s="12">
        <v>200000</v>
      </c>
      <c r="J16" s="12"/>
    </row>
    <row r="17" spans="1:10" s="3" customFormat="1" ht="11.25" customHeight="1">
      <c r="A17" s="7">
        <v>9</v>
      </c>
      <c r="B17" s="13">
        <v>600</v>
      </c>
      <c r="C17" s="13">
        <v>60016</v>
      </c>
      <c r="D17" s="9" t="s">
        <v>17</v>
      </c>
      <c r="E17" s="10"/>
      <c r="F17" s="11"/>
      <c r="G17" s="12"/>
      <c r="H17" s="12">
        <v>250000</v>
      </c>
      <c r="I17" s="12">
        <v>500000</v>
      </c>
      <c r="J17" s="12">
        <v>1000000</v>
      </c>
    </row>
    <row r="18" spans="1:10" s="3" customFormat="1" ht="10.5" customHeight="1">
      <c r="A18" s="7">
        <v>10</v>
      </c>
      <c r="B18" s="13">
        <v>600</v>
      </c>
      <c r="C18" s="13">
        <v>60016</v>
      </c>
      <c r="D18" s="9" t="s">
        <v>18</v>
      </c>
      <c r="E18" s="10"/>
      <c r="F18" s="11"/>
      <c r="G18" s="12"/>
      <c r="H18" s="12">
        <v>475000</v>
      </c>
      <c r="I18" s="12">
        <v>375000</v>
      </c>
      <c r="J18" s="12"/>
    </row>
    <row r="19" spans="1:10" s="3" customFormat="1" ht="21.75" customHeight="1">
      <c r="A19" s="68">
        <v>11</v>
      </c>
      <c r="B19" s="71">
        <v>600</v>
      </c>
      <c r="C19" s="71">
        <v>60016</v>
      </c>
      <c r="D19" s="9" t="s">
        <v>19</v>
      </c>
      <c r="E19" s="10"/>
      <c r="F19" s="11"/>
      <c r="G19" s="12"/>
      <c r="H19" s="10">
        <f>SUM(H20:H22)</f>
        <v>2175000</v>
      </c>
      <c r="I19" s="10"/>
      <c r="J19" s="10"/>
    </row>
    <row r="20" spans="1:10" s="3" customFormat="1" ht="10.5" customHeight="1">
      <c r="A20" s="69"/>
      <c r="B20" s="72"/>
      <c r="C20" s="72"/>
      <c r="D20" s="17" t="s">
        <v>20</v>
      </c>
      <c r="E20" s="10"/>
      <c r="F20" s="11"/>
      <c r="G20" s="12"/>
      <c r="H20" s="12">
        <f>1335000</f>
        <v>1335000</v>
      </c>
      <c r="I20" s="12"/>
      <c r="J20" s="12"/>
    </row>
    <row r="21" spans="1:10" s="3" customFormat="1" ht="10.5" customHeight="1">
      <c r="A21" s="69"/>
      <c r="B21" s="72"/>
      <c r="C21" s="72"/>
      <c r="D21" s="9" t="s">
        <v>21</v>
      </c>
      <c r="E21" s="10"/>
      <c r="F21" s="11"/>
      <c r="G21" s="12"/>
      <c r="H21" s="12">
        <v>728000</v>
      </c>
      <c r="I21" s="12"/>
      <c r="J21" s="12"/>
    </row>
    <row r="22" spans="1:10" s="3" customFormat="1" ht="10.5" customHeight="1">
      <c r="A22" s="70"/>
      <c r="B22" s="73"/>
      <c r="C22" s="73"/>
      <c r="D22" s="9" t="s">
        <v>22</v>
      </c>
      <c r="E22" s="10"/>
      <c r="F22" s="11"/>
      <c r="G22" s="12"/>
      <c r="H22" s="12">
        <v>112000</v>
      </c>
      <c r="I22" s="12"/>
      <c r="J22" s="12"/>
    </row>
    <row r="23" spans="1:10" s="3" customFormat="1" ht="10.5" customHeight="1">
      <c r="A23" s="7">
        <v>12</v>
      </c>
      <c r="B23" s="13">
        <v>600</v>
      </c>
      <c r="C23" s="13">
        <v>60016</v>
      </c>
      <c r="D23" s="9" t="s">
        <v>23</v>
      </c>
      <c r="E23" s="10"/>
      <c r="F23" s="11"/>
      <c r="G23" s="12"/>
      <c r="H23" s="12"/>
      <c r="I23" s="12">
        <v>450000</v>
      </c>
      <c r="J23" s="12">
        <v>500000</v>
      </c>
    </row>
    <row r="24" spans="1:10" s="3" customFormat="1" ht="10.5" customHeight="1">
      <c r="A24" s="7">
        <v>13</v>
      </c>
      <c r="B24" s="13">
        <v>600</v>
      </c>
      <c r="C24" s="13">
        <v>60016</v>
      </c>
      <c r="D24" s="9" t="s">
        <v>24</v>
      </c>
      <c r="E24" s="10"/>
      <c r="F24" s="11"/>
      <c r="G24" s="12"/>
      <c r="H24" s="12">
        <f>454220+75377</f>
        <v>529597</v>
      </c>
      <c r="I24" s="12"/>
      <c r="J24" s="12"/>
    </row>
    <row r="25" spans="1:10" s="3" customFormat="1" ht="21">
      <c r="A25" s="7">
        <v>14</v>
      </c>
      <c r="B25" s="8">
        <v>600</v>
      </c>
      <c r="C25" s="8">
        <v>60016</v>
      </c>
      <c r="D25" s="9" t="s">
        <v>25</v>
      </c>
      <c r="E25" s="10"/>
      <c r="F25" s="11"/>
      <c r="G25" s="12"/>
      <c r="H25" s="12">
        <v>10000</v>
      </c>
      <c r="I25" s="12">
        <v>350000</v>
      </c>
      <c r="J25" s="12">
        <v>900000</v>
      </c>
    </row>
    <row r="26" spans="1:10" s="3" customFormat="1" ht="21">
      <c r="A26" s="7">
        <v>15</v>
      </c>
      <c r="B26" s="13">
        <v>600</v>
      </c>
      <c r="C26" s="13">
        <v>60016</v>
      </c>
      <c r="D26" s="9" t="s">
        <v>26</v>
      </c>
      <c r="E26" s="10"/>
      <c r="F26" s="11"/>
      <c r="G26" s="12"/>
      <c r="H26" s="12"/>
      <c r="I26" s="12">
        <v>500000</v>
      </c>
      <c r="J26" s="12">
        <v>1500000</v>
      </c>
    </row>
    <row r="27" spans="1:10" s="3" customFormat="1" ht="12" customHeight="1">
      <c r="A27" s="7">
        <v>16</v>
      </c>
      <c r="B27" s="13">
        <v>600</v>
      </c>
      <c r="C27" s="13">
        <v>60016</v>
      </c>
      <c r="D27" s="9" t="s">
        <v>27</v>
      </c>
      <c r="E27" s="10"/>
      <c r="F27" s="11"/>
      <c r="G27" s="12"/>
      <c r="H27" s="12">
        <f>45000+20000</f>
        <v>65000</v>
      </c>
      <c r="I27" s="12">
        <v>500000</v>
      </c>
      <c r="J27" s="12">
        <v>1000000</v>
      </c>
    </row>
    <row r="28" spans="1:10" s="3" customFormat="1" ht="11.25" customHeight="1">
      <c r="A28" s="7">
        <v>17</v>
      </c>
      <c r="B28" s="13">
        <v>600</v>
      </c>
      <c r="C28" s="13">
        <v>60016</v>
      </c>
      <c r="D28" s="9" t="s">
        <v>28</v>
      </c>
      <c r="E28" s="10"/>
      <c r="F28" s="11"/>
      <c r="G28" s="12"/>
      <c r="H28" s="12">
        <v>300000</v>
      </c>
      <c r="I28" s="12">
        <v>900000</v>
      </c>
      <c r="J28" s="12"/>
    </row>
    <row r="29" spans="1:10" s="3" customFormat="1" ht="13.5" customHeight="1">
      <c r="A29" s="7">
        <v>18</v>
      </c>
      <c r="B29" s="13">
        <v>600</v>
      </c>
      <c r="C29" s="13">
        <v>60016</v>
      </c>
      <c r="D29" s="14" t="s">
        <v>29</v>
      </c>
      <c r="E29" s="10"/>
      <c r="F29" s="11"/>
      <c r="G29" s="12"/>
      <c r="H29" s="18">
        <v>10000</v>
      </c>
      <c r="I29" s="18">
        <v>1000000</v>
      </c>
      <c r="J29" s="18"/>
    </row>
    <row r="30" spans="1:10" s="19" customFormat="1" ht="10.5" customHeight="1">
      <c r="A30" s="7">
        <v>19</v>
      </c>
      <c r="B30" s="13">
        <v>600</v>
      </c>
      <c r="C30" s="13">
        <v>60016</v>
      </c>
      <c r="D30" s="14" t="s">
        <v>30</v>
      </c>
      <c r="E30" s="10"/>
      <c r="F30" s="11"/>
      <c r="G30" s="12"/>
      <c r="H30" s="18">
        <v>10000</v>
      </c>
      <c r="I30" s="18">
        <v>418000</v>
      </c>
      <c r="J30" s="18"/>
    </row>
    <row r="31" spans="1:10" s="3" customFormat="1" ht="10.5" customHeight="1">
      <c r="A31" s="7">
        <v>20</v>
      </c>
      <c r="B31" s="13">
        <v>600</v>
      </c>
      <c r="C31" s="13">
        <v>60016</v>
      </c>
      <c r="D31" s="20" t="s">
        <v>31</v>
      </c>
      <c r="E31" s="10"/>
      <c r="F31" s="11"/>
      <c r="G31" s="12"/>
      <c r="H31" s="21">
        <v>500000</v>
      </c>
      <c r="I31" s="21">
        <v>400000</v>
      </c>
      <c r="J31" s="21">
        <v>0</v>
      </c>
    </row>
    <row r="32" spans="1:10" s="3" customFormat="1" ht="12" customHeight="1">
      <c r="A32" s="7">
        <v>21</v>
      </c>
      <c r="B32" s="13">
        <v>600</v>
      </c>
      <c r="C32" s="13">
        <v>60016</v>
      </c>
      <c r="D32" s="20" t="s">
        <v>32</v>
      </c>
      <c r="E32" s="21"/>
      <c r="F32" s="22"/>
      <c r="G32" s="18"/>
      <c r="H32" s="21">
        <v>24278</v>
      </c>
      <c r="I32" s="21">
        <v>325000</v>
      </c>
      <c r="J32" s="18">
        <v>433000</v>
      </c>
    </row>
    <row r="33" spans="1:10" s="3" customFormat="1" ht="9.75" customHeight="1">
      <c r="A33" s="7">
        <v>22</v>
      </c>
      <c r="B33" s="13">
        <v>600</v>
      </c>
      <c r="C33" s="13">
        <v>60016</v>
      </c>
      <c r="D33" s="23" t="s">
        <v>33</v>
      </c>
      <c r="E33" s="21"/>
      <c r="F33" s="22"/>
      <c r="G33" s="18"/>
      <c r="H33" s="10"/>
      <c r="I33" s="12">
        <v>50000</v>
      </c>
      <c r="J33" s="12">
        <v>450000</v>
      </c>
    </row>
    <row r="34" spans="1:10" s="3" customFormat="1" ht="10.5" customHeight="1">
      <c r="A34" s="7">
        <v>23</v>
      </c>
      <c r="B34" s="13">
        <v>600</v>
      </c>
      <c r="C34" s="13">
        <v>60016</v>
      </c>
      <c r="D34" s="23" t="s">
        <v>34</v>
      </c>
      <c r="E34" s="10"/>
      <c r="F34" s="22"/>
      <c r="G34" s="18"/>
      <c r="H34" s="10">
        <v>100000</v>
      </c>
      <c r="I34" s="10">
        <v>350000</v>
      </c>
      <c r="J34" s="12">
        <v>500000</v>
      </c>
    </row>
    <row r="35" spans="1:10" s="3" customFormat="1" ht="14.25" customHeight="1">
      <c r="A35" s="7">
        <v>24</v>
      </c>
      <c r="B35" s="13">
        <v>600</v>
      </c>
      <c r="C35" s="13">
        <v>60016</v>
      </c>
      <c r="D35" s="23" t="s">
        <v>35</v>
      </c>
      <c r="E35" s="21"/>
      <c r="F35" s="24"/>
      <c r="G35" s="21"/>
      <c r="H35" s="10">
        <v>250000</v>
      </c>
      <c r="I35" s="12"/>
      <c r="J35" s="12"/>
    </row>
    <row r="36" spans="1:10" s="3" customFormat="1" ht="21">
      <c r="A36" s="7">
        <v>25</v>
      </c>
      <c r="B36" s="13">
        <v>600</v>
      </c>
      <c r="C36" s="13">
        <v>60016</v>
      </c>
      <c r="D36" s="25" t="s">
        <v>36</v>
      </c>
      <c r="E36" s="21"/>
      <c r="F36" s="26"/>
      <c r="G36" s="21"/>
      <c r="H36" s="18"/>
      <c r="I36" s="18"/>
      <c r="J36" s="18">
        <v>200000</v>
      </c>
    </row>
    <row r="37" spans="1:10" s="3" customFormat="1" ht="12" customHeight="1">
      <c r="A37" s="7">
        <v>26</v>
      </c>
      <c r="B37" s="13">
        <v>600</v>
      </c>
      <c r="C37" s="13">
        <v>60016</v>
      </c>
      <c r="D37" s="25" t="s">
        <v>37</v>
      </c>
      <c r="E37" s="21"/>
      <c r="F37" s="26"/>
      <c r="G37" s="21"/>
      <c r="H37" s="18">
        <v>50000</v>
      </c>
      <c r="I37" s="18">
        <v>450000</v>
      </c>
      <c r="J37" s="18">
        <v>450000</v>
      </c>
    </row>
    <row r="38" spans="1:10" s="3" customFormat="1" ht="12" customHeight="1">
      <c r="A38" s="15">
        <v>27</v>
      </c>
      <c r="B38" s="16">
        <v>600</v>
      </c>
      <c r="C38" s="16">
        <v>60095</v>
      </c>
      <c r="D38" s="18" t="s">
        <v>38</v>
      </c>
      <c r="E38" s="10"/>
      <c r="F38" s="27"/>
      <c r="G38" s="10"/>
      <c r="H38" s="18">
        <v>25000</v>
      </c>
      <c r="I38" s="18">
        <f>4000000</f>
        <v>4000000</v>
      </c>
      <c r="J38" s="18">
        <v>6000000</v>
      </c>
    </row>
    <row r="39" spans="1:10" s="3" customFormat="1" ht="21">
      <c r="A39" s="28">
        <v>28</v>
      </c>
      <c r="B39" s="13">
        <v>600</v>
      </c>
      <c r="C39" s="16">
        <v>60095</v>
      </c>
      <c r="D39" s="18" t="s">
        <v>39</v>
      </c>
      <c r="E39" s="10"/>
      <c r="F39" s="27"/>
      <c r="G39" s="10"/>
      <c r="H39" s="18">
        <f>2000000+46684</f>
        <v>2046684</v>
      </c>
      <c r="I39" s="18">
        <v>2200000</v>
      </c>
      <c r="J39" s="18"/>
    </row>
    <row r="40" spans="1:10" s="3" customFormat="1" ht="10.5" customHeight="1">
      <c r="A40" s="28">
        <v>29</v>
      </c>
      <c r="B40" s="13">
        <v>600</v>
      </c>
      <c r="C40" s="13">
        <v>60016</v>
      </c>
      <c r="D40" s="14" t="s">
        <v>40</v>
      </c>
      <c r="E40" s="12">
        <f>400000+50000</f>
        <v>450000</v>
      </c>
      <c r="F40" s="12"/>
      <c r="G40" s="12"/>
      <c r="H40" s="18">
        <v>340374</v>
      </c>
      <c r="I40" s="13"/>
      <c r="J40" s="13"/>
    </row>
    <row r="41" spans="1:10" s="32" customFormat="1" ht="10.5" customHeight="1">
      <c r="A41" s="74" t="s">
        <v>41</v>
      </c>
      <c r="B41" s="74"/>
      <c r="C41" s="74"/>
      <c r="D41" s="74"/>
      <c r="E41" s="30">
        <f>SUM(E9:E39)</f>
        <v>0</v>
      </c>
      <c r="F41" s="31"/>
      <c r="G41" s="30">
        <f>SUM(G9:G39)</f>
        <v>0</v>
      </c>
      <c r="H41" s="30">
        <f>SUM(H9:H40)-H20-H21-H22</f>
        <v>12664714</v>
      </c>
      <c r="I41" s="30">
        <f>SUM(I9:I40)-I20-I21-I22</f>
        <v>27380500</v>
      </c>
      <c r="J41" s="30">
        <f>SUM(J9:J40)-J20-J21-J22</f>
        <v>19848000</v>
      </c>
    </row>
    <row r="42" spans="1:10" s="32" customFormat="1" ht="11.25" customHeight="1">
      <c r="A42" s="75" t="s">
        <v>42</v>
      </c>
      <c r="B42" s="76"/>
      <c r="C42" s="76"/>
      <c r="D42" s="76"/>
      <c r="E42" s="76"/>
      <c r="F42" s="76"/>
      <c r="G42" s="76"/>
      <c r="H42" s="76"/>
      <c r="I42" s="76"/>
      <c r="J42" s="77"/>
    </row>
    <row r="43" spans="1:10" s="32" customFormat="1" ht="22.5" customHeight="1">
      <c r="A43" s="28">
        <v>30</v>
      </c>
      <c r="B43" s="28">
        <v>630</v>
      </c>
      <c r="C43" s="34">
        <v>63095</v>
      </c>
      <c r="D43" s="14" t="s">
        <v>43</v>
      </c>
      <c r="E43" s="35"/>
      <c r="F43" s="36"/>
      <c r="G43" s="35"/>
      <c r="H43" s="21">
        <f>230000+106435</f>
        <v>336435</v>
      </c>
      <c r="I43" s="12"/>
      <c r="J43" s="12"/>
    </row>
    <row r="44" spans="1:10" s="32" customFormat="1" ht="10.5" customHeight="1">
      <c r="A44" s="74" t="s">
        <v>41</v>
      </c>
      <c r="B44" s="74"/>
      <c r="C44" s="74"/>
      <c r="D44" s="74"/>
      <c r="E44" s="30">
        <f>SUM(E12:E43)</f>
        <v>450000</v>
      </c>
      <c r="F44" s="31"/>
      <c r="G44" s="30">
        <f>SUM(G12:G43)</f>
        <v>0</v>
      </c>
      <c r="H44" s="30">
        <f>H43</f>
        <v>336435</v>
      </c>
      <c r="I44" s="30">
        <f>I43</f>
        <v>0</v>
      </c>
      <c r="J44" s="30">
        <f>J43</f>
        <v>0</v>
      </c>
    </row>
    <row r="45" spans="1:10" s="32" customFormat="1" ht="11.25" customHeight="1">
      <c r="A45" s="78" t="s">
        <v>44</v>
      </c>
      <c r="B45" s="78"/>
      <c r="C45" s="78"/>
      <c r="D45" s="78"/>
      <c r="E45" s="78"/>
      <c r="F45" s="78"/>
      <c r="G45" s="78"/>
      <c r="H45" s="78"/>
      <c r="I45" s="78"/>
      <c r="J45" s="78"/>
    </row>
    <row r="46" spans="1:10" s="32" customFormat="1" ht="12.75" customHeight="1">
      <c r="A46" s="28">
        <v>31</v>
      </c>
      <c r="B46" s="13">
        <v>754</v>
      </c>
      <c r="C46" s="13">
        <v>75495</v>
      </c>
      <c r="D46" s="18" t="s">
        <v>45</v>
      </c>
      <c r="E46" s="10">
        <f>250000+250000</f>
        <v>500000</v>
      </c>
      <c r="F46" s="11" t="s">
        <v>46</v>
      </c>
      <c r="G46" s="12">
        <v>100000</v>
      </c>
      <c r="H46" s="12">
        <v>200000</v>
      </c>
      <c r="I46" s="12">
        <v>150000</v>
      </c>
      <c r="J46" s="12">
        <v>150000</v>
      </c>
    </row>
    <row r="47" spans="1:10" s="32" customFormat="1" ht="10.5" customHeight="1">
      <c r="A47" s="74" t="s">
        <v>41</v>
      </c>
      <c r="B47" s="74"/>
      <c r="C47" s="74"/>
      <c r="D47" s="74"/>
      <c r="E47" s="30">
        <f>SUM(E46)</f>
        <v>500000</v>
      </c>
      <c r="F47" s="31"/>
      <c r="G47" s="37">
        <f>SUM(G46)</f>
        <v>100000</v>
      </c>
      <c r="H47" s="37">
        <f>SUM(H46)</f>
        <v>200000</v>
      </c>
      <c r="I47" s="37">
        <f>SUM(I46)</f>
        <v>150000</v>
      </c>
      <c r="J47" s="37">
        <f>SUM(J46)</f>
        <v>150000</v>
      </c>
    </row>
    <row r="48" spans="1:10" s="32" customFormat="1" ht="10.5" customHeight="1">
      <c r="A48" s="75" t="s">
        <v>47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s="32" customFormat="1" ht="23.25" customHeight="1">
      <c r="A49" s="28">
        <v>32</v>
      </c>
      <c r="B49" s="13">
        <v>801</v>
      </c>
      <c r="C49" s="13">
        <v>80101</v>
      </c>
      <c r="D49" s="18" t="s">
        <v>48</v>
      </c>
      <c r="E49" s="38">
        <v>1250000</v>
      </c>
      <c r="F49" s="12" t="s">
        <v>49</v>
      </c>
      <c r="G49" s="12">
        <v>0</v>
      </c>
      <c r="H49" s="18">
        <v>50000</v>
      </c>
      <c r="I49" s="18">
        <v>600000</v>
      </c>
      <c r="J49" s="18">
        <v>600000</v>
      </c>
    </row>
    <row r="50" spans="1:10" s="32" customFormat="1" ht="12.75" customHeight="1">
      <c r="A50" s="28">
        <v>33</v>
      </c>
      <c r="B50" s="13">
        <v>801</v>
      </c>
      <c r="C50" s="13">
        <v>80101</v>
      </c>
      <c r="D50" s="39" t="s">
        <v>50</v>
      </c>
      <c r="E50" s="38">
        <f>SUM(H50:J50)</f>
        <v>9029576</v>
      </c>
      <c r="F50" s="18" t="s">
        <v>51</v>
      </c>
      <c r="G50" s="12"/>
      <c r="H50" s="18">
        <f>3000000+29576</f>
        <v>3029576</v>
      </c>
      <c r="I50" s="18">
        <v>3000000</v>
      </c>
      <c r="J50" s="18">
        <v>3000000</v>
      </c>
    </row>
    <row r="51" spans="1:10" s="32" customFormat="1" ht="10.5" customHeight="1">
      <c r="A51" s="74" t="s">
        <v>41</v>
      </c>
      <c r="B51" s="74"/>
      <c r="C51" s="74"/>
      <c r="D51" s="74"/>
      <c r="E51" s="30">
        <f>SUM(E21:E49)</f>
        <v>3150000</v>
      </c>
      <c r="F51" s="31"/>
      <c r="G51" s="30">
        <f>SUM(G21:G49)</f>
        <v>200000</v>
      </c>
      <c r="H51" s="30">
        <f>SUM(H49:H50)</f>
        <v>3079576</v>
      </c>
      <c r="I51" s="30">
        <f>SUM(I49:I50)</f>
        <v>3600000</v>
      </c>
      <c r="J51" s="30">
        <f>SUM(J49:J50)</f>
        <v>3600000</v>
      </c>
    </row>
    <row r="52" spans="1:10" s="32" customFormat="1" ht="10.5" customHeight="1">
      <c r="A52" s="75" t="s">
        <v>53</v>
      </c>
      <c r="B52" s="76"/>
      <c r="C52" s="76"/>
      <c r="D52" s="76"/>
      <c r="E52" s="76"/>
      <c r="F52" s="76"/>
      <c r="G52" s="76"/>
      <c r="H52" s="76"/>
      <c r="I52" s="76"/>
      <c r="J52" s="77"/>
    </row>
    <row r="53" spans="1:10" s="32" customFormat="1" ht="10.5" customHeight="1">
      <c r="A53" s="28">
        <v>34</v>
      </c>
      <c r="B53" s="13">
        <v>851</v>
      </c>
      <c r="C53" s="13">
        <v>85154</v>
      </c>
      <c r="D53" s="39" t="s">
        <v>52</v>
      </c>
      <c r="E53" s="10">
        <f>250000+250000</f>
        <v>500000</v>
      </c>
      <c r="F53" s="11" t="s">
        <v>46</v>
      </c>
      <c r="G53" s="12">
        <v>100000</v>
      </c>
      <c r="H53" s="18">
        <v>650000</v>
      </c>
      <c r="I53" s="12">
        <v>300000</v>
      </c>
      <c r="J53" s="12">
        <v>300000</v>
      </c>
    </row>
    <row r="54" spans="1:10" s="32" customFormat="1" ht="31.5">
      <c r="A54" s="28">
        <v>35</v>
      </c>
      <c r="B54" s="28">
        <v>851</v>
      </c>
      <c r="C54" s="28">
        <v>85154</v>
      </c>
      <c r="D54" s="14" t="s">
        <v>54</v>
      </c>
      <c r="E54" s="10"/>
      <c r="F54" s="40"/>
      <c r="G54" s="12"/>
      <c r="H54" s="18">
        <f>123509-1</f>
        <v>123508</v>
      </c>
      <c r="I54" s="12"/>
      <c r="J54" s="12"/>
    </row>
    <row r="55" spans="1:10" s="32" customFormat="1" ht="31.5">
      <c r="A55" s="28">
        <v>36</v>
      </c>
      <c r="B55" s="28">
        <v>851</v>
      </c>
      <c r="C55" s="28">
        <v>85154</v>
      </c>
      <c r="D55" s="14" t="s">
        <v>55</v>
      </c>
      <c r="E55" s="10"/>
      <c r="F55" s="40"/>
      <c r="G55" s="12"/>
      <c r="H55" s="18">
        <v>72158</v>
      </c>
      <c r="I55" s="12"/>
      <c r="J55" s="12"/>
    </row>
    <row r="56" spans="1:10" s="32" customFormat="1" ht="10.5" customHeight="1">
      <c r="A56" s="74" t="s">
        <v>41</v>
      </c>
      <c r="B56" s="74"/>
      <c r="C56" s="74"/>
      <c r="D56" s="74"/>
      <c r="E56" s="30">
        <f>SUM(E53)</f>
        <v>500000</v>
      </c>
      <c r="F56" s="31"/>
      <c r="G56" s="37">
        <f>SUM(G53)</f>
        <v>100000</v>
      </c>
      <c r="H56" s="37">
        <f>SUM(H53:H55)</f>
        <v>845666</v>
      </c>
      <c r="I56" s="37">
        <f>SUM(I53:I55)</f>
        <v>300000</v>
      </c>
      <c r="J56" s="37">
        <f>SUM(J53:J55)</f>
        <v>300000</v>
      </c>
    </row>
    <row r="57" spans="1:10" s="32" customFormat="1" ht="10.5" customHeight="1">
      <c r="A57" s="78" t="s">
        <v>56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s="32" customFormat="1" ht="10.5" customHeight="1">
      <c r="A58" s="28">
        <v>37</v>
      </c>
      <c r="B58" s="13">
        <v>852</v>
      </c>
      <c r="C58" s="13">
        <v>85219</v>
      </c>
      <c r="D58" s="18" t="s">
        <v>50</v>
      </c>
      <c r="E58" s="10">
        <f>250000+250000</f>
        <v>500000</v>
      </c>
      <c r="F58" s="11" t="s">
        <v>46</v>
      </c>
      <c r="G58" s="12">
        <v>100000</v>
      </c>
      <c r="H58" s="12">
        <v>206300</v>
      </c>
      <c r="I58" s="12"/>
      <c r="J58" s="12"/>
    </row>
    <row r="59" spans="1:10" s="32" customFormat="1" ht="31.5">
      <c r="A59" s="28">
        <v>38</v>
      </c>
      <c r="B59" s="13">
        <v>852</v>
      </c>
      <c r="C59" s="13">
        <v>85219</v>
      </c>
      <c r="D59" s="14" t="s">
        <v>54</v>
      </c>
      <c r="E59" s="10"/>
      <c r="F59" s="40"/>
      <c r="G59" s="12"/>
      <c r="H59" s="12">
        <v>197024</v>
      </c>
      <c r="I59" s="12"/>
      <c r="J59" s="12"/>
    </row>
    <row r="60" spans="1:10" s="32" customFormat="1" ht="31.5">
      <c r="A60" s="28">
        <v>39</v>
      </c>
      <c r="B60" s="13">
        <v>852</v>
      </c>
      <c r="C60" s="13">
        <v>85219</v>
      </c>
      <c r="D60" s="14" t="s">
        <v>55</v>
      </c>
      <c r="E60" s="10"/>
      <c r="F60" s="40"/>
      <c r="G60" s="12"/>
      <c r="H60" s="12">
        <v>61200</v>
      </c>
      <c r="I60" s="12"/>
      <c r="J60" s="12"/>
    </row>
    <row r="61" spans="1:10" s="32" customFormat="1" ht="21">
      <c r="A61" s="28">
        <v>40</v>
      </c>
      <c r="B61" s="13">
        <v>852</v>
      </c>
      <c r="C61" s="13">
        <v>85219</v>
      </c>
      <c r="D61" s="14" t="s">
        <v>57</v>
      </c>
      <c r="E61" s="10"/>
      <c r="F61" s="40"/>
      <c r="G61" s="12"/>
      <c r="H61" s="12">
        <v>92996</v>
      </c>
      <c r="I61" s="12"/>
      <c r="J61" s="12"/>
    </row>
    <row r="62" spans="1:10" s="32" customFormat="1" ht="10.5" customHeight="1">
      <c r="A62" s="74" t="s">
        <v>41</v>
      </c>
      <c r="B62" s="74"/>
      <c r="C62" s="74"/>
      <c r="D62" s="74"/>
      <c r="E62" s="30">
        <f>SUM(E58)</f>
        <v>500000</v>
      </c>
      <c r="F62" s="31"/>
      <c r="G62" s="37">
        <f>SUM(G58)</f>
        <v>100000</v>
      </c>
      <c r="H62" s="37">
        <f>SUM(H58:H61)</f>
        <v>557520</v>
      </c>
      <c r="I62" s="37">
        <f>SUM(I58:I61)</f>
        <v>0</v>
      </c>
      <c r="J62" s="37">
        <f>SUM(J58:J61)</f>
        <v>0</v>
      </c>
    </row>
    <row r="63" spans="1:10" s="3" customFormat="1" ht="11.25" customHeight="1">
      <c r="A63" s="74" t="s">
        <v>58</v>
      </c>
      <c r="B63" s="74"/>
      <c r="C63" s="74"/>
      <c r="D63" s="74"/>
      <c r="E63" s="74"/>
      <c r="F63" s="74"/>
      <c r="G63" s="74"/>
      <c r="H63" s="74"/>
      <c r="I63" s="74"/>
      <c r="J63" s="74"/>
    </row>
    <row r="64" spans="1:10" ht="12.75" customHeight="1">
      <c r="A64" s="7">
        <v>41</v>
      </c>
      <c r="B64" s="8">
        <v>900</v>
      </c>
      <c r="C64" s="8">
        <v>90095</v>
      </c>
      <c r="D64" s="14" t="s">
        <v>59</v>
      </c>
      <c r="E64" s="10">
        <v>70000</v>
      </c>
      <c r="F64" s="11" t="s">
        <v>46</v>
      </c>
      <c r="G64" s="12">
        <v>20000</v>
      </c>
      <c r="H64" s="18">
        <v>50000</v>
      </c>
      <c r="I64" s="18">
        <v>800000</v>
      </c>
      <c r="J64" s="18">
        <v>1775000</v>
      </c>
    </row>
    <row r="65" spans="1:10" ht="10.5" customHeight="1">
      <c r="A65" s="7">
        <v>42</v>
      </c>
      <c r="B65" s="13">
        <v>900</v>
      </c>
      <c r="C65" s="13">
        <v>90095</v>
      </c>
      <c r="D65" s="14" t="s">
        <v>60</v>
      </c>
      <c r="E65" s="21">
        <v>670000</v>
      </c>
      <c r="F65" s="11" t="s">
        <v>46</v>
      </c>
      <c r="G65" s="18">
        <v>100000</v>
      </c>
      <c r="H65" s="18">
        <v>300000</v>
      </c>
      <c r="I65" s="18">
        <v>700000</v>
      </c>
      <c r="J65" s="18">
        <v>1000000</v>
      </c>
    </row>
    <row r="66" spans="1:10" s="3" customFormat="1" ht="11.25" customHeight="1">
      <c r="A66" s="7">
        <v>43</v>
      </c>
      <c r="B66" s="13">
        <v>900</v>
      </c>
      <c r="C66" s="13">
        <v>90095</v>
      </c>
      <c r="D66" s="41" t="s">
        <v>61</v>
      </c>
      <c r="E66" s="21">
        <v>2650000</v>
      </c>
      <c r="F66" s="22" t="s">
        <v>62</v>
      </c>
      <c r="G66" s="18">
        <v>25000</v>
      </c>
      <c r="H66" s="18">
        <v>850000</v>
      </c>
      <c r="I66" s="18">
        <v>300000</v>
      </c>
      <c r="J66" s="18">
        <v>250000</v>
      </c>
    </row>
    <row r="67" spans="1:10" s="3" customFormat="1" ht="11.25" customHeight="1">
      <c r="A67" s="7">
        <v>44</v>
      </c>
      <c r="B67" s="13">
        <v>900</v>
      </c>
      <c r="C67" s="13">
        <v>90095</v>
      </c>
      <c r="D67" s="41" t="s">
        <v>63</v>
      </c>
      <c r="E67" s="21"/>
      <c r="F67" s="42"/>
      <c r="G67" s="18"/>
      <c r="H67" s="18">
        <v>144515</v>
      </c>
      <c r="I67" s="18"/>
      <c r="J67" s="18"/>
    </row>
    <row r="68" spans="1:10" s="32" customFormat="1" ht="10.5" customHeight="1">
      <c r="A68" s="74" t="s">
        <v>41</v>
      </c>
      <c r="B68" s="74"/>
      <c r="C68" s="74"/>
      <c r="D68" s="74"/>
      <c r="E68" s="30">
        <f>SUM(E64:E66)</f>
        <v>3390000</v>
      </c>
      <c r="F68" s="31"/>
      <c r="G68" s="37">
        <f>SUM(G64:G66)</f>
        <v>145000</v>
      </c>
      <c r="H68" s="37">
        <f>SUM(H64:H67)</f>
        <v>1344515</v>
      </c>
      <c r="I68" s="37">
        <f>SUM(I64:I67)</f>
        <v>1800000</v>
      </c>
      <c r="J68" s="37">
        <f>SUM(J64:J67)</f>
        <v>3025000</v>
      </c>
    </row>
    <row r="69" spans="1:10" ht="10.5" customHeight="1">
      <c r="A69" s="76" t="s">
        <v>64</v>
      </c>
      <c r="B69" s="76"/>
      <c r="C69" s="76"/>
      <c r="D69" s="76"/>
      <c r="E69" s="76"/>
      <c r="F69" s="76"/>
      <c r="G69" s="76"/>
      <c r="H69" s="76"/>
      <c r="I69" s="76"/>
      <c r="J69" s="76"/>
    </row>
    <row r="70" spans="1:10" ht="12" customHeight="1">
      <c r="A70" s="28">
        <v>45</v>
      </c>
      <c r="B70" s="13">
        <v>921</v>
      </c>
      <c r="C70" s="13">
        <v>92116</v>
      </c>
      <c r="D70" s="9" t="s">
        <v>65</v>
      </c>
      <c r="E70" s="10">
        <v>1600000</v>
      </c>
      <c r="F70" s="11" t="s">
        <v>66</v>
      </c>
      <c r="G70" s="12">
        <v>0</v>
      </c>
      <c r="H70" s="12">
        <v>50000</v>
      </c>
      <c r="I70" s="12">
        <v>550000</v>
      </c>
      <c r="J70" s="12">
        <v>1000000</v>
      </c>
    </row>
    <row r="71" spans="1:10" ht="12.75" customHeight="1">
      <c r="A71" s="28">
        <v>46</v>
      </c>
      <c r="B71" s="13">
        <v>921</v>
      </c>
      <c r="C71" s="13">
        <v>92195</v>
      </c>
      <c r="D71" s="14" t="s">
        <v>67</v>
      </c>
      <c r="E71" s="10"/>
      <c r="F71" s="40"/>
      <c r="G71" s="12"/>
      <c r="H71" s="12">
        <v>520000</v>
      </c>
      <c r="I71" s="12">
        <f>6000000</f>
        <v>6000000</v>
      </c>
      <c r="J71" s="12">
        <f>5500000</f>
        <v>5500000</v>
      </c>
    </row>
    <row r="72" spans="1:10" s="32" customFormat="1" ht="10.5" customHeight="1">
      <c r="A72" s="74" t="s">
        <v>41</v>
      </c>
      <c r="B72" s="74"/>
      <c r="C72" s="74"/>
      <c r="D72" s="74"/>
      <c r="E72" s="30">
        <f>SUM(E70:E70)</f>
        <v>1600000</v>
      </c>
      <c r="F72" s="31"/>
      <c r="G72" s="37">
        <f>SUM(G70:G70)</f>
        <v>0</v>
      </c>
      <c r="H72" s="37">
        <f>SUM(H70:H71)</f>
        <v>570000</v>
      </c>
      <c r="I72" s="37">
        <f>SUM(I70:I71)</f>
        <v>6550000</v>
      </c>
      <c r="J72" s="37">
        <f>SUM(J70:J71)</f>
        <v>6500000</v>
      </c>
    </row>
    <row r="73" spans="1:10" s="3" customFormat="1" ht="10.5" customHeight="1">
      <c r="A73" s="75" t="s">
        <v>68</v>
      </c>
      <c r="B73" s="76"/>
      <c r="C73" s="76"/>
      <c r="D73" s="76"/>
      <c r="E73" s="76"/>
      <c r="F73" s="76"/>
      <c r="G73" s="76"/>
      <c r="H73" s="76"/>
      <c r="I73" s="76"/>
      <c r="J73" s="77"/>
    </row>
    <row r="74" spans="1:10" s="3" customFormat="1" ht="10.5" customHeight="1">
      <c r="A74" s="28">
        <v>47</v>
      </c>
      <c r="B74" s="13">
        <v>926</v>
      </c>
      <c r="C74" s="13">
        <v>92695</v>
      </c>
      <c r="D74" s="14" t="s">
        <v>87</v>
      </c>
      <c r="E74" s="33"/>
      <c r="F74" s="33"/>
      <c r="G74" s="33"/>
      <c r="H74" s="12">
        <f>3392+55364</f>
        <v>58756</v>
      </c>
      <c r="I74" s="29"/>
      <c r="J74" s="29"/>
    </row>
    <row r="75" spans="1:11" ht="12.75" customHeight="1">
      <c r="A75" s="68">
        <v>48</v>
      </c>
      <c r="B75" s="71">
        <v>926</v>
      </c>
      <c r="C75" s="71">
        <v>92695</v>
      </c>
      <c r="D75" s="14" t="s">
        <v>69</v>
      </c>
      <c r="E75" s="21">
        <v>12045515</v>
      </c>
      <c r="F75" s="79" t="s">
        <v>70</v>
      </c>
      <c r="G75" s="21">
        <f>1000000-250000-150000+45515</f>
        <v>645515</v>
      </c>
      <c r="H75" s="18">
        <f>16512000+6000</f>
        <v>16518000</v>
      </c>
      <c r="I75" s="18"/>
      <c r="J75" s="18"/>
      <c r="K75" s="43"/>
    </row>
    <row r="76" spans="1:11" ht="12.75" customHeight="1">
      <c r="A76" s="69"/>
      <c r="B76" s="72"/>
      <c r="C76" s="72"/>
      <c r="D76" s="14" t="s">
        <v>71</v>
      </c>
      <c r="E76" s="21">
        <v>5067280</v>
      </c>
      <c r="F76" s="80"/>
      <c r="G76" s="21">
        <v>44980</v>
      </c>
      <c r="H76" s="18">
        <f>4520000+500000</f>
        <v>5020000</v>
      </c>
      <c r="I76" s="12"/>
      <c r="J76" s="12"/>
      <c r="K76" s="43"/>
    </row>
    <row r="77" spans="1:11" ht="12.75" customHeight="1">
      <c r="A77" s="69"/>
      <c r="B77" s="72"/>
      <c r="C77" s="72"/>
      <c r="D77" s="14" t="s">
        <v>72</v>
      </c>
      <c r="E77" s="21">
        <v>1000000</v>
      </c>
      <c r="F77" s="80"/>
      <c r="G77" s="21">
        <v>0</v>
      </c>
      <c r="H77" s="12">
        <f>100000+900000-100000</f>
        <v>900000</v>
      </c>
      <c r="I77" s="12"/>
      <c r="J77" s="12"/>
      <c r="K77" s="43"/>
    </row>
    <row r="78" spans="1:11" ht="21">
      <c r="A78" s="70"/>
      <c r="B78" s="73"/>
      <c r="C78" s="73"/>
      <c r="D78" s="44" t="s">
        <v>73</v>
      </c>
      <c r="E78" s="10"/>
      <c r="F78" s="52"/>
      <c r="G78" s="10"/>
      <c r="H78" s="12">
        <v>6000</v>
      </c>
      <c r="I78" s="12"/>
      <c r="J78" s="12"/>
      <c r="K78" s="43"/>
    </row>
    <row r="79" spans="1:11" ht="23.25" customHeight="1">
      <c r="A79" s="7">
        <v>49</v>
      </c>
      <c r="B79" s="8">
        <v>926</v>
      </c>
      <c r="C79" s="8">
        <v>92695</v>
      </c>
      <c r="D79" s="45" t="s">
        <v>74</v>
      </c>
      <c r="E79" s="10">
        <v>8000000</v>
      </c>
      <c r="F79" s="11" t="s">
        <v>75</v>
      </c>
      <c r="G79" s="12">
        <v>31000</v>
      </c>
      <c r="H79" s="12">
        <v>2370000</v>
      </c>
      <c r="I79" s="12"/>
      <c r="J79" s="12"/>
      <c r="K79" s="43"/>
    </row>
    <row r="80" spans="1:11" ht="12.75" customHeight="1">
      <c r="A80" s="7">
        <v>50</v>
      </c>
      <c r="B80" s="8">
        <v>926</v>
      </c>
      <c r="C80" s="8">
        <v>92695</v>
      </c>
      <c r="D80" s="9" t="s">
        <v>76</v>
      </c>
      <c r="E80" s="10">
        <v>8000000</v>
      </c>
      <c r="F80" s="11" t="s">
        <v>75</v>
      </c>
      <c r="G80" s="12">
        <v>31000</v>
      </c>
      <c r="H80" s="12">
        <v>0</v>
      </c>
      <c r="I80" s="12">
        <v>425000</v>
      </c>
      <c r="J80" s="12">
        <v>3000000</v>
      </c>
      <c r="K80" s="43"/>
    </row>
    <row r="81" spans="1:11" ht="24" customHeight="1">
      <c r="A81" s="68">
        <v>51</v>
      </c>
      <c r="B81" s="71">
        <v>926</v>
      </c>
      <c r="C81" s="71">
        <v>92695</v>
      </c>
      <c r="D81" s="9" t="s">
        <v>77</v>
      </c>
      <c r="E81" s="10"/>
      <c r="F81" s="11"/>
      <c r="G81" s="12"/>
      <c r="H81" s="10">
        <f>SUM(H82:H88)-400000</f>
        <v>1673000</v>
      </c>
      <c r="I81" s="10">
        <f>SUM(I82:I88)</f>
        <v>2100000</v>
      </c>
      <c r="J81" s="10">
        <f>SUM(J82:J88)</f>
        <v>1636000</v>
      </c>
      <c r="K81" s="43"/>
    </row>
    <row r="82" spans="1:10" ht="25.5" customHeight="1">
      <c r="A82" s="69"/>
      <c r="B82" s="72"/>
      <c r="C82" s="72"/>
      <c r="D82" s="9" t="s">
        <v>78</v>
      </c>
      <c r="E82" s="10">
        <v>550000</v>
      </c>
      <c r="F82" s="11" t="s">
        <v>79</v>
      </c>
      <c r="G82" s="12">
        <v>0</v>
      </c>
      <c r="H82" s="12">
        <f>500000+100000</f>
        <v>600000</v>
      </c>
      <c r="I82" s="12">
        <v>1000000</v>
      </c>
      <c r="J82" s="12">
        <v>900000</v>
      </c>
    </row>
    <row r="83" spans="1:10" s="3" customFormat="1" ht="21.75" customHeight="1">
      <c r="A83" s="69"/>
      <c r="B83" s="72"/>
      <c r="C83" s="72"/>
      <c r="D83" s="9" t="s">
        <v>80</v>
      </c>
      <c r="E83" s="10">
        <v>100000</v>
      </c>
      <c r="F83" s="11" t="s">
        <v>46</v>
      </c>
      <c r="G83" s="12">
        <v>14000</v>
      </c>
      <c r="H83" s="12">
        <v>400000</v>
      </c>
      <c r="I83" s="12"/>
      <c r="J83" s="12"/>
    </row>
    <row r="84" spans="1:10" s="3" customFormat="1" ht="23.25" customHeight="1">
      <c r="A84" s="69"/>
      <c r="B84" s="72"/>
      <c r="C84" s="72"/>
      <c r="D84" s="9" t="s">
        <v>88</v>
      </c>
      <c r="E84" s="10">
        <v>350000</v>
      </c>
      <c r="F84" s="11" t="s">
        <v>70</v>
      </c>
      <c r="G84" s="12">
        <v>25000</v>
      </c>
      <c r="H84" s="12">
        <v>400000</v>
      </c>
      <c r="I84" s="12">
        <v>500000</v>
      </c>
      <c r="J84" s="12">
        <f>700000+436000-400000</f>
        <v>736000</v>
      </c>
    </row>
    <row r="85" spans="1:10" s="3" customFormat="1" ht="10.5">
      <c r="A85" s="69"/>
      <c r="B85" s="72"/>
      <c r="C85" s="72"/>
      <c r="D85" s="47" t="s">
        <v>89</v>
      </c>
      <c r="E85" s="10"/>
      <c r="F85" s="40"/>
      <c r="G85" s="12"/>
      <c r="H85" s="12">
        <v>400000</v>
      </c>
      <c r="I85" s="12"/>
      <c r="J85" s="12"/>
    </row>
    <row r="86" spans="1:10" s="3" customFormat="1" ht="12" customHeight="1">
      <c r="A86" s="69"/>
      <c r="B86" s="72"/>
      <c r="C86" s="72"/>
      <c r="D86" s="46" t="s">
        <v>81</v>
      </c>
      <c r="E86" s="21">
        <v>393293</v>
      </c>
      <c r="F86" s="42" t="s">
        <v>70</v>
      </c>
      <c r="G86" s="21">
        <v>22000</v>
      </c>
      <c r="H86" s="21"/>
      <c r="I86" s="12">
        <v>500000</v>
      </c>
      <c r="J86" s="12"/>
    </row>
    <row r="87" spans="1:10" s="3" customFormat="1" ht="12" customHeight="1">
      <c r="A87" s="69"/>
      <c r="B87" s="72"/>
      <c r="C87" s="72"/>
      <c r="D87" s="20" t="s">
        <v>82</v>
      </c>
      <c r="E87" s="21"/>
      <c r="F87" s="42"/>
      <c r="G87" s="21"/>
      <c r="H87" s="21">
        <v>273000</v>
      </c>
      <c r="I87" s="21"/>
      <c r="J87" s="12"/>
    </row>
    <row r="88" spans="1:10" s="3" customFormat="1" ht="11.25" customHeight="1">
      <c r="A88" s="69"/>
      <c r="B88" s="72"/>
      <c r="C88" s="72"/>
      <c r="D88" s="20" t="s">
        <v>83</v>
      </c>
      <c r="E88" s="21"/>
      <c r="F88" s="42"/>
      <c r="G88" s="21"/>
      <c r="H88" s="21"/>
      <c r="I88" s="21">
        <v>100000</v>
      </c>
      <c r="J88" s="12"/>
    </row>
    <row r="89" spans="1:10" s="3" customFormat="1" ht="21">
      <c r="A89" s="28">
        <v>52</v>
      </c>
      <c r="B89" s="13">
        <v>926</v>
      </c>
      <c r="C89" s="13">
        <v>92695</v>
      </c>
      <c r="D89" s="48" t="s">
        <v>84</v>
      </c>
      <c r="E89" s="21"/>
      <c r="F89" s="42"/>
      <c r="G89" s="21"/>
      <c r="H89" s="21"/>
      <c r="I89" s="21">
        <v>1000000</v>
      </c>
      <c r="J89" s="12">
        <v>3000000</v>
      </c>
    </row>
    <row r="90" spans="1:10" s="3" customFormat="1" ht="21">
      <c r="A90" s="7">
        <v>53</v>
      </c>
      <c r="B90" s="13">
        <v>926</v>
      </c>
      <c r="C90" s="13">
        <v>92695</v>
      </c>
      <c r="D90" s="48" t="s">
        <v>85</v>
      </c>
      <c r="E90" s="21"/>
      <c r="F90" s="42"/>
      <c r="G90" s="21"/>
      <c r="H90" s="21">
        <v>20000</v>
      </c>
      <c r="I90" s="21"/>
      <c r="J90" s="12"/>
    </row>
    <row r="91" spans="1:10" s="32" customFormat="1" ht="10.5" customHeight="1">
      <c r="A91" s="74" t="s">
        <v>41</v>
      </c>
      <c r="B91" s="74"/>
      <c r="C91" s="74"/>
      <c r="D91" s="74"/>
      <c r="E91" s="37">
        <f>SUM(E75:E90)-E76-E77</f>
        <v>29438808</v>
      </c>
      <c r="F91" s="49"/>
      <c r="G91" s="37">
        <f>SUM(G75:G90)-G76-G77</f>
        <v>768515</v>
      </c>
      <c r="H91" s="37">
        <f>SUM(H74,H75,H79:H81,H89:H90)</f>
        <v>20639756</v>
      </c>
      <c r="I91" s="37">
        <f>SUM(I74,I75,I79:I81,I89:I90)</f>
        <v>3525000</v>
      </c>
      <c r="J91" s="37">
        <f>SUM(J74,J75,J79:J81,J89:J90)</f>
        <v>7636000</v>
      </c>
    </row>
    <row r="92" spans="1:10" ht="12.75" customHeight="1">
      <c r="A92" s="74" t="s">
        <v>86</v>
      </c>
      <c r="B92" s="74"/>
      <c r="C92" s="74"/>
      <c r="D92" s="74"/>
      <c r="E92" s="50" t="e">
        <f>SUM(E41,E47,#REF!,#REF!,E68,E72,E91)</f>
        <v>#REF!</v>
      </c>
      <c r="F92" s="49"/>
      <c r="G92" s="50" t="e">
        <f>SUM(G41,G47,#REF!,#REF!,G68,G72,G91)</f>
        <v>#REF!</v>
      </c>
      <c r="H92" s="50">
        <f>SUM(H41,H44,H47,H51,H56,H62,H68,H72,H91)</f>
        <v>40238182</v>
      </c>
      <c r="I92" s="50">
        <f>SUM(I41,I44,I47,I51,I56,I62,I68,I72,I91)</f>
        <v>43305500</v>
      </c>
      <c r="J92" s="50">
        <f>SUM(J41,J44,J47,J51,J56,J62,J68,J72,J91)</f>
        <v>41059000</v>
      </c>
    </row>
  </sheetData>
  <mergeCells count="41">
    <mergeCell ref="A2:J2"/>
    <mergeCell ref="A3:J3"/>
    <mergeCell ref="A92:D92"/>
    <mergeCell ref="A81:A88"/>
    <mergeCell ref="B81:B88"/>
    <mergeCell ref="C81:C88"/>
    <mergeCell ref="A91:D91"/>
    <mergeCell ref="A75:A78"/>
    <mergeCell ref="B75:B78"/>
    <mergeCell ref="C75:C78"/>
    <mergeCell ref="F75:F77"/>
    <mergeCell ref="A68:D68"/>
    <mergeCell ref="A69:J69"/>
    <mergeCell ref="A72:D72"/>
    <mergeCell ref="A73:J73"/>
    <mergeCell ref="A56:D56"/>
    <mergeCell ref="A57:J57"/>
    <mergeCell ref="A62:D62"/>
    <mergeCell ref="A63:J63"/>
    <mergeCell ref="A47:D47"/>
    <mergeCell ref="A48:J48"/>
    <mergeCell ref="A51:D51"/>
    <mergeCell ref="A52:J52"/>
    <mergeCell ref="A41:D41"/>
    <mergeCell ref="A42:J42"/>
    <mergeCell ref="A44:D44"/>
    <mergeCell ref="A45:J45"/>
    <mergeCell ref="A8:J8"/>
    <mergeCell ref="A19:A22"/>
    <mergeCell ref="B19:B22"/>
    <mergeCell ref="C19:C22"/>
    <mergeCell ref="A1:J1"/>
    <mergeCell ref="A4:J4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Teresa</cp:lastModifiedBy>
  <cp:lastPrinted>2006-05-04T09:38:03Z</cp:lastPrinted>
  <dcterms:created xsi:type="dcterms:W3CDTF">2006-04-11T09:05:02Z</dcterms:created>
  <dcterms:modified xsi:type="dcterms:W3CDTF">2006-05-09T12:40:03Z</dcterms:modified>
  <cp:category/>
  <cp:version/>
  <cp:contentType/>
  <cp:contentStatus/>
</cp:coreProperties>
</file>