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korekta" sheetId="1" r:id="rId1"/>
  </sheets>
  <definedNames>
    <definedName name="_xlnm.Print_Area" localSheetId="0">'korekta'!$A$1:$J$95</definedName>
  </definedNames>
  <calcPr fullCalcOnLoad="1"/>
</workbook>
</file>

<file path=xl/sharedStrings.xml><?xml version="1.0" encoding="utf-8"?>
<sst xmlns="http://schemas.openxmlformats.org/spreadsheetml/2006/main" count="115" uniqueCount="96">
  <si>
    <t>LIMITY WYDATKÓW BUDŻETOWYCH NA WIELOLETNIE PROGRAMY INWESTYCYJNE
GMINY MIEJSKIEJ KOŁOBRZEG W 2006 ROKU</t>
  </si>
  <si>
    <t>Lp</t>
  </si>
  <si>
    <t>Dział</t>
  </si>
  <si>
    <t>Rozdz.</t>
  </si>
  <si>
    <t>Nazwa zadania</t>
  </si>
  <si>
    <t>Wartość kosztorysowa</t>
  </si>
  <si>
    <t>Okres
realizacji</t>
  </si>
  <si>
    <t>Wydatki do 2004 [zł]</t>
  </si>
  <si>
    <t>Wielkość nakładów w latach [zł]</t>
  </si>
  <si>
    <t>TRANSPORT I ŁĄCZNOŚĆ - dz. 600</t>
  </si>
  <si>
    <t>Przebudowa nawierzchni ulic na osiedlu Radzikowo III: Perłowa, Tęczowa i Koralowa wraz z ich odwodnieniem</t>
  </si>
  <si>
    <t>Drogi na osiedlu Radzikowo IV wraz z kanalizacją deszczową</t>
  </si>
  <si>
    <t>Przebudowa ul.Kresowej</t>
  </si>
  <si>
    <t>Modernizacja portu Rybackiego: przebudowa dróg oraz budowa infrastruktury technicznej na terenie portu - etap II i III</t>
  </si>
  <si>
    <t>Przebudowa ulic: św. Wojciecha i Kossaka - realizacja projektu nr Z/2.32/I/1.1.1/465/05 "Modernizacja ul. Św. Wojciecha i budowa ul. Kossaka"</t>
  </si>
  <si>
    <t>Przebudowa ulicy Kościuszki</t>
  </si>
  <si>
    <t>Budowa drogi pomiędzy Unii Lubelskiej i Okopową</t>
  </si>
  <si>
    <t>Przebudowa nawierzchni dróg na osiedlu Podczele</t>
  </si>
  <si>
    <t>Przebudowa ul. Janiska</t>
  </si>
  <si>
    <t>Zagospodarowanie portu jachtowego w Kołobrzegu (projekt nr INT/MV-BB-PL/B/025/05, w tym:</t>
  </si>
  <si>
    <t>1. Kładka dla pieszych nad rzeką Parsęta zlokalizowana pomiędzy ul. Reja a Portem Jachtowym - budowa</t>
  </si>
  <si>
    <t>2. Budowa ulicy Warzelniczej</t>
  </si>
  <si>
    <t>3. Ciąg pieszy</t>
  </si>
  <si>
    <t>Drogi na osiedlu Witkowice III - budowa</t>
  </si>
  <si>
    <t>Drogi w ul. Jagiełły, Łokietka, Kazimierza Wielkiego</t>
  </si>
  <si>
    <t>Przebudowa ul. Towarowej wraz z kanalizacja deszczową i oświetleniem</t>
  </si>
  <si>
    <t>Drogi na osiedlu domów jednorodzinnych przy ul. 6 dyw. piechoty PT i budowa</t>
  </si>
  <si>
    <t xml:space="preserve">Budowa ścieżki rowerowej do Grzybowa z odwodnieniem </t>
  </si>
  <si>
    <t>Budowa nawierzchni jezdni ul. Tarnowskiego</t>
  </si>
  <si>
    <t>Przebudowa ul. Kołłątaja</t>
  </si>
  <si>
    <t>Przebudowa ul. Krakusa i Wandy</t>
  </si>
  <si>
    <t>Przebudowa ulic: Radomska, Lotnicza i Warcisława III</t>
  </si>
  <si>
    <t>Budowa ul. Gnieźnieńskiej</t>
  </si>
  <si>
    <t>Przebudowa ul. Wiosennej</t>
  </si>
  <si>
    <t>Przebudowa ul. Rodziewiczówny</t>
  </si>
  <si>
    <t>Przebudowa ul. Fredry /od ul. Kasprowicza do ul. Kościuszki/.</t>
  </si>
  <si>
    <t>Budowa dróg na os. Domów wielorodzinnych przy ul. 6 dyw. Piechoty "Os. Europejskie"</t>
  </si>
  <si>
    <t>Przebudowa ul. Chopina</t>
  </si>
  <si>
    <t>Przebudowa nabrzeży rz. Parsęty</t>
  </si>
  <si>
    <t>Poprawa transgranicznej infrastruktury turystycznej nabrzeża rzeki Parsęty przy Latarni Morskiej w Kołobrzegu</t>
  </si>
  <si>
    <t>Przebudowa ul. Gryfitów</t>
  </si>
  <si>
    <t>RAZEM</t>
  </si>
  <si>
    <t>Poprawa dostępu do bulwaru spacerowego nad rzeka Parsętą w Kołobrzegu</t>
  </si>
  <si>
    <t>BEZPIECZEŃSTWO PUBLICZNE - dz. 754</t>
  </si>
  <si>
    <t>Monitoring tv miasta - rozbudowa</t>
  </si>
  <si>
    <t>2004-2005</t>
  </si>
  <si>
    <t>OŚWIATA I WYCHOWANIE - dz. 801</t>
  </si>
  <si>
    <t>Rozbudowa Szkoły Podstawowej nr 6 - wykonanie dokumentacji i budowa</t>
  </si>
  <si>
    <t>2007-2009</t>
  </si>
  <si>
    <t>Termomodernizacja obiektów użyteczności publicznej</t>
  </si>
  <si>
    <t>2005-2008</t>
  </si>
  <si>
    <t>Przebudowa boisk szkolnych w Kołobrzegu</t>
  </si>
  <si>
    <t>OCHRONA ZDROWIA -851</t>
  </si>
  <si>
    <t>Przebudowa i remont wysokiego parteru i I piętra budynku przy ul. Zwycięzców 12 na dom dla bezdomnych (rekomendacja nr DFM-434-149/2005)</t>
  </si>
  <si>
    <t>Przebudowa i remont przyziemia budynku przy ul. Zwycięzców 12 na noclegownię (rekomendacja nr DFM-434-145/2005)</t>
  </si>
  <si>
    <t>POMOC SPOŁECZNA -852</t>
  </si>
  <si>
    <t>Modernizacja obiektu przy ul. Okopowej w celu utworzenia Centrum Aktywizacji Społeczno-Gospodarczej</t>
  </si>
  <si>
    <t>GOSPODARKA KOMUNALNA I OCHRONA ŚRODOWISKA - dz. 900</t>
  </si>
  <si>
    <t>Rewitalizacja parku nadmorskiego oraz parków miejskich</t>
  </si>
  <si>
    <t>Rewitalizacja plaż - refulacja, budowa ostróg.</t>
  </si>
  <si>
    <t>Toalety publiczne na terenie miasta Kołobrzeg</t>
  </si>
  <si>
    <t>2004-2008</t>
  </si>
  <si>
    <t>Kanalizacja deszczowa Radzikowo III</t>
  </si>
  <si>
    <t>KULTURA I OCHRONA DZIEDZICTWA NARODOWEGO - dz. 921</t>
  </si>
  <si>
    <t>Przebudowa Biblioteki Publicznej</t>
  </si>
  <si>
    <t>2006-2008</t>
  </si>
  <si>
    <t>Regionalne Centrum Kultury w Kołobrzegu</t>
  </si>
  <si>
    <t>KULTURA FIZYCZNA I SPORT - dz. 926</t>
  </si>
  <si>
    <t>Budowa Centrum Rekreacyjnego w Kołobrzegu, w tym:</t>
  </si>
  <si>
    <t>2004-2006</t>
  </si>
  <si>
    <t>1. Hala i tory łucznicze z zapleczem - w tym:</t>
  </si>
  <si>
    <t xml:space="preserve">    - Tory łucznicze - modernizacja</t>
  </si>
  <si>
    <t>2. Wyposażenie basenów w dodatkowe atrakcje związane z rekreacją</t>
  </si>
  <si>
    <t>Zachodniopomorski Program Szkolenia Młodzieży Piłkarskiej i Rozwoju Infrastruktury Sportowej EUROBOISKA</t>
  </si>
  <si>
    <t>2004-2007</t>
  </si>
  <si>
    <t>Zagospodarowanie terenów sportowych przy ul Śliwińskiego</t>
  </si>
  <si>
    <t>Zagospodarowanie ogólnodostępnych stref rekreacji w Mieście Kołobrzeg w tym:*</t>
  </si>
  <si>
    <t>Plac rekreacyjno - sportowy z kortem tenisowym i torem do jazdy na deskorolce na osiedlu Ogrody</t>
  </si>
  <si>
    <t>2005-2006</t>
  </si>
  <si>
    <t>Zagospodarowanie ogródka jordanowskiego przy ul. Unii Lubelskiej</t>
  </si>
  <si>
    <t>Plac zabaw przy ul. Wojska Polskiego</t>
  </si>
  <si>
    <t>Zagospodarowanie terenu przy ul. Wąskiej</t>
  </si>
  <si>
    <t>Plac zabaw przy ul. Poznańskiej</t>
  </si>
  <si>
    <t>Budowa otwartego kąpieliska z wodą morską w dzielnicy Wschodniej</t>
  </si>
  <si>
    <t>Budowa przyłączy wod-kan dla Zaplecza ratowniczo medycznego na plaży zachodniej</t>
  </si>
  <si>
    <t>OGÓŁEM</t>
  </si>
  <si>
    <t>Kompleks basenowy przy hali Milenium</t>
  </si>
  <si>
    <t>Zagospodarowanie placu rekreacyjno sportowego z budową muszli koncertowej kompleksowo - Wylotowa 80 A w tym:</t>
  </si>
  <si>
    <t xml:space="preserve">- Budowa boiska </t>
  </si>
  <si>
    <t>Rady Miejskiej w Kołobrzegu z dnia 31 marca 2006 r.</t>
  </si>
  <si>
    <t>Budowa doworca pasażerskiego dla Żeglugi Międzynarodowej Promowej w Kołobrzegu</t>
  </si>
  <si>
    <t>Kanalizacja deszczowa Radzikowo II</t>
  </si>
  <si>
    <t>Rady Miejskiej w Kołobrzegu</t>
  </si>
  <si>
    <t>z dnia 26 października 2006 r. zmieniającej</t>
  </si>
  <si>
    <t>Załącznik Nr 2 do uchwały Nr LV/706/06</t>
  </si>
  <si>
    <t xml:space="preserve">Załącznik Nr 10 do uchwały Nr L/641/06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</si>
</sst>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.5"/>
      <name val="Verdana"/>
      <family val="2"/>
    </font>
    <font>
      <b/>
      <sz val="10"/>
      <name val="Verdana"/>
      <family val="2"/>
    </font>
    <font>
      <b/>
      <sz val="8.5"/>
      <name val="Verdana"/>
      <family val="2"/>
    </font>
    <font>
      <sz val="9"/>
      <name val="Times New Roman"/>
      <family val="0"/>
    </font>
    <font>
      <sz val="6"/>
      <name val="Verdana"/>
      <family val="2"/>
    </font>
    <font>
      <sz val="8.5"/>
      <color indexed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18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quotePrefix="1">
      <alignment vertical="center" wrapText="1"/>
    </xf>
    <xf numFmtId="3" fontId="1" fillId="0" borderId="7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85">
      <selection activeCell="A4" sqref="A4:J4"/>
    </sheetView>
  </sheetViews>
  <sheetFormatPr defaultColWidth="9.00390625" defaultRowHeight="12.75"/>
  <cols>
    <col min="1" max="1" width="4.125" style="2" customWidth="1"/>
    <col min="2" max="2" width="4.875" style="2" bestFit="1" customWidth="1"/>
    <col min="3" max="3" width="6.875" style="2" bestFit="1" customWidth="1"/>
    <col min="4" max="4" width="52.75390625" style="2" customWidth="1"/>
    <col min="5" max="5" width="12.375" style="1" hidden="1" customWidth="1"/>
    <col min="6" max="6" width="0.2421875" style="50" hidden="1" customWidth="1"/>
    <col min="7" max="7" width="0.12890625" style="50" hidden="1" customWidth="1"/>
    <col min="8" max="8" width="11.75390625" style="42" customWidth="1"/>
    <col min="9" max="9" width="11.25390625" style="42" customWidth="1"/>
    <col min="10" max="10" width="12.125" style="42" customWidth="1"/>
    <col min="11" max="16384" width="9.125" style="2" customWidth="1"/>
  </cols>
  <sheetData>
    <row r="1" spans="1:10" ht="10.5">
      <c r="A1" s="57" t="s">
        <v>94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0.5">
      <c r="A2" s="57" t="s">
        <v>92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0.5">
      <c r="A3" s="57" t="s">
        <v>93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 customHeight="1">
      <c r="A4" s="57" t="s">
        <v>95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4.25" customHeight="1">
      <c r="A5" s="57" t="s">
        <v>89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42" customHeight="1">
      <c r="A6" s="73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s="3" customFormat="1" ht="24.75" customHeight="1">
      <c r="A7" s="75" t="s">
        <v>1</v>
      </c>
      <c r="B7" s="77" t="s">
        <v>2</v>
      </c>
      <c r="C7" s="77" t="s">
        <v>3</v>
      </c>
      <c r="D7" s="75" t="s">
        <v>4</v>
      </c>
      <c r="E7" s="78" t="s">
        <v>5</v>
      </c>
      <c r="F7" s="80" t="s">
        <v>6</v>
      </c>
      <c r="G7" s="78" t="s">
        <v>7</v>
      </c>
      <c r="H7" s="82" t="s">
        <v>8</v>
      </c>
      <c r="I7" s="83"/>
      <c r="J7" s="84"/>
    </row>
    <row r="8" spans="1:10" s="3" customFormat="1" ht="10.5">
      <c r="A8" s="76"/>
      <c r="B8" s="77"/>
      <c r="C8" s="77"/>
      <c r="D8" s="76"/>
      <c r="E8" s="79"/>
      <c r="F8" s="81"/>
      <c r="G8" s="79"/>
      <c r="H8" s="4">
        <v>2006</v>
      </c>
      <c r="I8" s="4">
        <v>2007</v>
      </c>
      <c r="J8" s="4">
        <v>2008</v>
      </c>
    </row>
    <row r="9" spans="1:10" s="6" customFormat="1" ht="8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7</v>
      </c>
      <c r="I9" s="5">
        <v>8</v>
      </c>
      <c r="J9" s="5">
        <v>9</v>
      </c>
    </row>
    <row r="10" spans="1:10" ht="10.5" customHeight="1">
      <c r="A10" s="72" t="s">
        <v>9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0" s="3" customFormat="1" ht="21">
      <c r="A11" s="7">
        <v>1</v>
      </c>
      <c r="B11" s="8">
        <v>600</v>
      </c>
      <c r="C11" s="8">
        <v>60016</v>
      </c>
      <c r="D11" s="9" t="s">
        <v>10</v>
      </c>
      <c r="E11" s="10"/>
      <c r="F11" s="11"/>
      <c r="G11" s="12"/>
      <c r="H11" s="12">
        <v>200000</v>
      </c>
      <c r="I11" s="12">
        <v>600000</v>
      </c>
      <c r="J11" s="12">
        <v>1415000</v>
      </c>
    </row>
    <row r="12" spans="1:10" s="3" customFormat="1" ht="11.25" customHeight="1">
      <c r="A12" s="7">
        <v>2</v>
      </c>
      <c r="B12" s="13">
        <v>600</v>
      </c>
      <c r="C12" s="13">
        <v>60016</v>
      </c>
      <c r="D12" s="9" t="s">
        <v>11</v>
      </c>
      <c r="E12" s="10"/>
      <c r="F12" s="11"/>
      <c r="G12" s="12"/>
      <c r="H12" s="12">
        <v>700000</v>
      </c>
      <c r="I12" s="12">
        <v>500000</v>
      </c>
      <c r="J12" s="12">
        <v>500000</v>
      </c>
    </row>
    <row r="13" spans="1:10" s="3" customFormat="1" ht="12" customHeight="1">
      <c r="A13" s="7">
        <v>3</v>
      </c>
      <c r="B13" s="13">
        <v>600</v>
      </c>
      <c r="C13" s="13">
        <v>60016</v>
      </c>
      <c r="D13" s="14" t="s">
        <v>12</v>
      </c>
      <c r="E13" s="10"/>
      <c r="F13" s="11"/>
      <c r="G13" s="12"/>
      <c r="H13" s="12">
        <f>350400+305801+6510</f>
        <v>662711</v>
      </c>
      <c r="I13" s="12"/>
      <c r="J13" s="12"/>
    </row>
    <row r="14" spans="1:10" s="3" customFormat="1" ht="26.25" customHeight="1">
      <c r="A14" s="7">
        <v>4</v>
      </c>
      <c r="B14" s="13">
        <v>600</v>
      </c>
      <c r="C14" s="13">
        <v>60016</v>
      </c>
      <c r="D14" s="14" t="s">
        <v>13</v>
      </c>
      <c r="E14" s="10"/>
      <c r="F14" s="11"/>
      <c r="G14" s="12"/>
      <c r="H14" s="12">
        <v>100000</v>
      </c>
      <c r="I14" s="12">
        <v>7000000</v>
      </c>
      <c r="J14" s="12">
        <v>5000000</v>
      </c>
    </row>
    <row r="15" spans="1:10" s="3" customFormat="1" ht="26.25" customHeight="1">
      <c r="A15" s="7">
        <v>5</v>
      </c>
      <c r="B15" s="13">
        <v>600</v>
      </c>
      <c r="C15" s="13">
        <v>60016</v>
      </c>
      <c r="D15" s="9" t="s">
        <v>90</v>
      </c>
      <c r="E15" s="10"/>
      <c r="F15" s="11"/>
      <c r="G15" s="12"/>
      <c r="H15" s="12">
        <v>100000</v>
      </c>
      <c r="I15" s="12">
        <v>3000000</v>
      </c>
      <c r="J15" s="12">
        <v>5000000</v>
      </c>
    </row>
    <row r="16" spans="1:10" s="3" customFormat="1" ht="33.75" customHeight="1">
      <c r="A16" s="7">
        <v>6</v>
      </c>
      <c r="B16" s="13">
        <v>600</v>
      </c>
      <c r="C16" s="13">
        <v>60016</v>
      </c>
      <c r="D16" s="9" t="s">
        <v>14</v>
      </c>
      <c r="E16" s="10"/>
      <c r="F16" s="11"/>
      <c r="G16" s="12"/>
      <c r="H16" s="12">
        <f>1000000+600000</f>
        <v>1600000</v>
      </c>
      <c r="I16" s="12">
        <f>2500000+812500</f>
        <v>3312500</v>
      </c>
      <c r="J16" s="12"/>
    </row>
    <row r="17" spans="1:10" s="3" customFormat="1" ht="10.5" customHeight="1">
      <c r="A17" s="7">
        <v>7</v>
      </c>
      <c r="B17" s="13">
        <v>600</v>
      </c>
      <c r="C17" s="13">
        <v>60016</v>
      </c>
      <c r="D17" s="9" t="s">
        <v>15</v>
      </c>
      <c r="E17" s="10"/>
      <c r="F17" s="11"/>
      <c r="G17" s="12"/>
      <c r="H17" s="12">
        <f>1455580+103749-48400+24455</f>
        <v>1535384</v>
      </c>
      <c r="I17" s="12"/>
      <c r="J17" s="12"/>
    </row>
    <row r="18" spans="1:10" s="3" customFormat="1" ht="10.5" customHeight="1">
      <c r="A18" s="7">
        <v>8</v>
      </c>
      <c r="B18" s="13">
        <v>600</v>
      </c>
      <c r="C18" s="13">
        <v>60016</v>
      </c>
      <c r="D18" s="9" t="s">
        <v>16</v>
      </c>
      <c r="E18" s="10"/>
      <c r="F18" s="11"/>
      <c r="G18" s="12"/>
      <c r="H18" s="12">
        <v>323000</v>
      </c>
      <c r="I18" s="12">
        <v>200000</v>
      </c>
      <c r="J18" s="12"/>
    </row>
    <row r="19" spans="1:10" s="3" customFormat="1" ht="11.25" customHeight="1">
      <c r="A19" s="7">
        <v>9</v>
      </c>
      <c r="B19" s="13">
        <v>600</v>
      </c>
      <c r="C19" s="13">
        <v>60016</v>
      </c>
      <c r="D19" s="9" t="s">
        <v>17</v>
      </c>
      <c r="E19" s="10"/>
      <c r="F19" s="11"/>
      <c r="G19" s="12"/>
      <c r="H19" s="12">
        <v>250000</v>
      </c>
      <c r="I19" s="12">
        <v>500000</v>
      </c>
      <c r="J19" s="12">
        <v>1000000</v>
      </c>
    </row>
    <row r="20" spans="1:10" s="3" customFormat="1" ht="10.5" customHeight="1">
      <c r="A20" s="7">
        <v>10</v>
      </c>
      <c r="B20" s="13">
        <v>600</v>
      </c>
      <c r="C20" s="13">
        <v>60016</v>
      </c>
      <c r="D20" s="9" t="s">
        <v>18</v>
      </c>
      <c r="E20" s="10"/>
      <c r="F20" s="11"/>
      <c r="G20" s="12"/>
      <c r="H20" s="12">
        <v>954000</v>
      </c>
      <c r="I20" s="12">
        <v>375000</v>
      </c>
      <c r="J20" s="12"/>
    </row>
    <row r="21" spans="1:10" s="3" customFormat="1" ht="21.75" customHeight="1">
      <c r="A21" s="60">
        <v>11</v>
      </c>
      <c r="B21" s="62">
        <v>600</v>
      </c>
      <c r="C21" s="62">
        <v>60016</v>
      </c>
      <c r="D21" s="9" t="s">
        <v>19</v>
      </c>
      <c r="E21" s="10"/>
      <c r="F21" s="11"/>
      <c r="G21" s="12"/>
      <c r="H21" s="10">
        <f>SUM(H22:H24)</f>
        <v>2175000</v>
      </c>
      <c r="I21" s="10"/>
      <c r="J21" s="10"/>
    </row>
    <row r="22" spans="1:10" s="3" customFormat="1" ht="10.5" customHeight="1">
      <c r="A22" s="61"/>
      <c r="B22" s="63"/>
      <c r="C22" s="63"/>
      <c r="D22" s="17" t="s">
        <v>20</v>
      </c>
      <c r="E22" s="10"/>
      <c r="F22" s="11"/>
      <c r="G22" s="12"/>
      <c r="H22" s="12">
        <f>1335000</f>
        <v>1335000</v>
      </c>
      <c r="I22" s="12"/>
      <c r="J22" s="12"/>
    </row>
    <row r="23" spans="1:10" s="3" customFormat="1" ht="10.5" customHeight="1">
      <c r="A23" s="61"/>
      <c r="B23" s="63"/>
      <c r="C23" s="63"/>
      <c r="D23" s="9" t="s">
        <v>21</v>
      </c>
      <c r="E23" s="10"/>
      <c r="F23" s="11"/>
      <c r="G23" s="12"/>
      <c r="H23" s="12">
        <v>728000</v>
      </c>
      <c r="I23" s="12"/>
      <c r="J23" s="12"/>
    </row>
    <row r="24" spans="1:10" s="3" customFormat="1" ht="10.5" customHeight="1">
      <c r="A24" s="64"/>
      <c r="B24" s="65"/>
      <c r="C24" s="65"/>
      <c r="D24" s="9" t="s">
        <v>22</v>
      </c>
      <c r="E24" s="10"/>
      <c r="F24" s="11"/>
      <c r="G24" s="12"/>
      <c r="H24" s="12">
        <v>112000</v>
      </c>
      <c r="I24" s="12"/>
      <c r="J24" s="12"/>
    </row>
    <row r="25" spans="1:10" s="3" customFormat="1" ht="10.5" customHeight="1">
      <c r="A25" s="7">
        <v>12</v>
      </c>
      <c r="B25" s="13">
        <v>600</v>
      </c>
      <c r="C25" s="13">
        <v>60016</v>
      </c>
      <c r="D25" s="9" t="s">
        <v>23</v>
      </c>
      <c r="E25" s="10"/>
      <c r="F25" s="11"/>
      <c r="G25" s="12"/>
      <c r="H25" s="12"/>
      <c r="I25" s="12">
        <v>450000</v>
      </c>
      <c r="J25" s="12">
        <v>500000</v>
      </c>
    </row>
    <row r="26" spans="1:10" s="3" customFormat="1" ht="10.5" customHeight="1">
      <c r="A26" s="7">
        <v>13</v>
      </c>
      <c r="B26" s="13">
        <v>600</v>
      </c>
      <c r="C26" s="13">
        <v>60016</v>
      </c>
      <c r="D26" s="9" t="s">
        <v>24</v>
      </c>
      <c r="E26" s="10"/>
      <c r="F26" s="11"/>
      <c r="G26" s="12"/>
      <c r="H26" s="12">
        <f>419597-16500</f>
        <v>403097</v>
      </c>
      <c r="I26" s="12"/>
      <c r="J26" s="12"/>
    </row>
    <row r="27" spans="1:10" s="3" customFormat="1" ht="21">
      <c r="A27" s="7">
        <v>14</v>
      </c>
      <c r="B27" s="8">
        <v>600</v>
      </c>
      <c r="C27" s="8">
        <v>60016</v>
      </c>
      <c r="D27" s="9" t="s">
        <v>25</v>
      </c>
      <c r="E27" s="10"/>
      <c r="F27" s="11"/>
      <c r="G27" s="12"/>
      <c r="H27" s="12">
        <f>10000-7500-2500</f>
        <v>0</v>
      </c>
      <c r="I27" s="12">
        <v>350000</v>
      </c>
      <c r="J27" s="12">
        <v>900000</v>
      </c>
    </row>
    <row r="28" spans="1:10" s="3" customFormat="1" ht="21">
      <c r="A28" s="7">
        <v>15</v>
      </c>
      <c r="B28" s="13">
        <v>600</v>
      </c>
      <c r="C28" s="13">
        <v>60016</v>
      </c>
      <c r="D28" s="9" t="s">
        <v>26</v>
      </c>
      <c r="E28" s="10"/>
      <c r="F28" s="11"/>
      <c r="G28" s="12"/>
      <c r="H28" s="12"/>
      <c r="I28" s="12">
        <v>500000</v>
      </c>
      <c r="J28" s="12">
        <v>1500000</v>
      </c>
    </row>
    <row r="29" spans="1:10" s="3" customFormat="1" ht="12" customHeight="1">
      <c r="A29" s="7">
        <v>16</v>
      </c>
      <c r="B29" s="13">
        <v>600</v>
      </c>
      <c r="C29" s="13">
        <v>60016</v>
      </c>
      <c r="D29" s="9" t="s">
        <v>27</v>
      </c>
      <c r="E29" s="10"/>
      <c r="F29" s="11"/>
      <c r="G29" s="12"/>
      <c r="H29" s="12">
        <f>45000+20000-21750-7250</f>
        <v>36000</v>
      </c>
      <c r="I29" s="12">
        <v>500000</v>
      </c>
      <c r="J29" s="12">
        <v>1000000</v>
      </c>
    </row>
    <row r="30" spans="1:10" s="3" customFormat="1" ht="11.25" customHeight="1">
      <c r="A30" s="7">
        <v>17</v>
      </c>
      <c r="B30" s="13">
        <v>600</v>
      </c>
      <c r="C30" s="13">
        <v>60016</v>
      </c>
      <c r="D30" s="9" t="s">
        <v>28</v>
      </c>
      <c r="E30" s="10"/>
      <c r="F30" s="11"/>
      <c r="G30" s="12"/>
      <c r="H30" s="12">
        <v>300000</v>
      </c>
      <c r="I30" s="12">
        <v>900000</v>
      </c>
      <c r="J30" s="12"/>
    </row>
    <row r="31" spans="1:10" s="3" customFormat="1" ht="13.5" customHeight="1">
      <c r="A31" s="7">
        <v>18</v>
      </c>
      <c r="B31" s="13">
        <v>600</v>
      </c>
      <c r="C31" s="13">
        <v>60016</v>
      </c>
      <c r="D31" s="14" t="s">
        <v>29</v>
      </c>
      <c r="E31" s="10"/>
      <c r="F31" s="11"/>
      <c r="G31" s="12"/>
      <c r="H31" s="18">
        <v>10000</v>
      </c>
      <c r="I31" s="18">
        <v>1000000</v>
      </c>
      <c r="J31" s="18"/>
    </row>
    <row r="32" spans="1:10" s="19" customFormat="1" ht="10.5" customHeight="1">
      <c r="A32" s="7">
        <v>19</v>
      </c>
      <c r="B32" s="13">
        <v>600</v>
      </c>
      <c r="C32" s="13">
        <v>60016</v>
      </c>
      <c r="D32" s="14" t="s">
        <v>30</v>
      </c>
      <c r="E32" s="10"/>
      <c r="F32" s="11"/>
      <c r="G32" s="12"/>
      <c r="H32" s="18">
        <v>10000</v>
      </c>
      <c r="I32" s="18">
        <v>418000</v>
      </c>
      <c r="J32" s="18"/>
    </row>
    <row r="33" spans="1:10" s="3" customFormat="1" ht="10.5" customHeight="1">
      <c r="A33" s="7">
        <v>20</v>
      </c>
      <c r="B33" s="13">
        <v>600</v>
      </c>
      <c r="C33" s="13">
        <v>60016</v>
      </c>
      <c r="D33" s="20" t="s">
        <v>31</v>
      </c>
      <c r="E33" s="10"/>
      <c r="F33" s="11"/>
      <c r="G33" s="12"/>
      <c r="H33" s="21">
        <v>500000</v>
      </c>
      <c r="I33" s="21">
        <v>400000</v>
      </c>
      <c r="J33" s="21">
        <v>0</v>
      </c>
    </row>
    <row r="34" spans="1:10" s="3" customFormat="1" ht="12" customHeight="1">
      <c r="A34" s="7">
        <v>21</v>
      </c>
      <c r="B34" s="13">
        <v>600</v>
      </c>
      <c r="C34" s="13">
        <v>60016</v>
      </c>
      <c r="D34" s="20" t="s">
        <v>32</v>
      </c>
      <c r="E34" s="21"/>
      <c r="F34" s="22"/>
      <c r="G34" s="18"/>
      <c r="H34" s="21">
        <v>24278</v>
      </c>
      <c r="I34" s="21">
        <v>325000</v>
      </c>
      <c r="J34" s="18">
        <v>433000</v>
      </c>
    </row>
    <row r="35" spans="1:10" s="3" customFormat="1" ht="9.75" customHeight="1">
      <c r="A35" s="7">
        <v>22</v>
      </c>
      <c r="B35" s="13">
        <v>600</v>
      </c>
      <c r="C35" s="13">
        <v>60016</v>
      </c>
      <c r="D35" s="23" t="s">
        <v>33</v>
      </c>
      <c r="E35" s="21"/>
      <c r="F35" s="22"/>
      <c r="G35" s="18"/>
      <c r="H35" s="10"/>
      <c r="I35" s="12">
        <v>50000</v>
      </c>
      <c r="J35" s="12">
        <v>450000</v>
      </c>
    </row>
    <row r="36" spans="1:10" s="3" customFormat="1" ht="10.5" customHeight="1">
      <c r="A36" s="7">
        <v>23</v>
      </c>
      <c r="B36" s="13">
        <v>600</v>
      </c>
      <c r="C36" s="13">
        <v>60016</v>
      </c>
      <c r="D36" s="23" t="s">
        <v>34</v>
      </c>
      <c r="E36" s="10"/>
      <c r="F36" s="22"/>
      <c r="G36" s="18"/>
      <c r="H36" s="10">
        <v>100000</v>
      </c>
      <c r="I36" s="10">
        <v>350000</v>
      </c>
      <c r="J36" s="12">
        <v>500000</v>
      </c>
    </row>
    <row r="37" spans="1:10" s="3" customFormat="1" ht="14.25" customHeight="1">
      <c r="A37" s="7">
        <v>24</v>
      </c>
      <c r="B37" s="13">
        <v>600</v>
      </c>
      <c r="C37" s="13">
        <v>60016</v>
      </c>
      <c r="D37" s="23" t="s">
        <v>35</v>
      </c>
      <c r="E37" s="21"/>
      <c r="F37" s="55"/>
      <c r="G37" s="21"/>
      <c r="H37" s="10">
        <f>250000-26429-30965</f>
        <v>192606</v>
      </c>
      <c r="I37" s="12"/>
      <c r="J37" s="12"/>
    </row>
    <row r="38" spans="1:10" s="3" customFormat="1" ht="21">
      <c r="A38" s="7">
        <v>25</v>
      </c>
      <c r="B38" s="13">
        <v>600</v>
      </c>
      <c r="C38" s="13">
        <v>60016</v>
      </c>
      <c r="D38" s="24" t="s">
        <v>36</v>
      </c>
      <c r="E38" s="21"/>
      <c r="F38" s="25"/>
      <c r="G38" s="21"/>
      <c r="H38" s="18"/>
      <c r="I38" s="18"/>
      <c r="J38" s="18">
        <v>200000</v>
      </c>
    </row>
    <row r="39" spans="1:10" s="3" customFormat="1" ht="12" customHeight="1">
      <c r="A39" s="7">
        <v>26</v>
      </c>
      <c r="B39" s="13">
        <v>600</v>
      </c>
      <c r="C39" s="13">
        <v>60016</v>
      </c>
      <c r="D39" s="24" t="s">
        <v>37</v>
      </c>
      <c r="E39" s="21"/>
      <c r="F39" s="25"/>
      <c r="G39" s="21"/>
      <c r="H39" s="18">
        <f>50000-15000-5000</f>
        <v>30000</v>
      </c>
      <c r="I39" s="18">
        <v>450000</v>
      </c>
      <c r="J39" s="18">
        <v>450000</v>
      </c>
    </row>
    <row r="40" spans="1:10" s="3" customFormat="1" ht="12" customHeight="1">
      <c r="A40" s="15">
        <v>27</v>
      </c>
      <c r="B40" s="16">
        <v>600</v>
      </c>
      <c r="C40" s="16">
        <v>60095</v>
      </c>
      <c r="D40" s="18" t="s">
        <v>38</v>
      </c>
      <c r="E40" s="10"/>
      <c r="F40" s="26"/>
      <c r="G40" s="10"/>
      <c r="H40" s="18">
        <f>25000-1365-455</f>
        <v>23180</v>
      </c>
      <c r="I40" s="18">
        <f>4000000</f>
        <v>4000000</v>
      </c>
      <c r="J40" s="18">
        <v>6000000</v>
      </c>
    </row>
    <row r="41" spans="1:10" s="3" customFormat="1" ht="21">
      <c r="A41" s="27">
        <v>28</v>
      </c>
      <c r="B41" s="13">
        <v>600</v>
      </c>
      <c r="C41" s="16">
        <v>60095</v>
      </c>
      <c r="D41" s="18" t="s">
        <v>39</v>
      </c>
      <c r="E41" s="10"/>
      <c r="F41" s="26"/>
      <c r="G41" s="10"/>
      <c r="H41" s="18">
        <f>2000000+46684</f>
        <v>2046684</v>
      </c>
      <c r="I41" s="18">
        <v>2200000</v>
      </c>
      <c r="J41" s="18"/>
    </row>
    <row r="42" spans="1:10" s="3" customFormat="1" ht="10.5" customHeight="1">
      <c r="A42" s="27">
        <v>29</v>
      </c>
      <c r="B42" s="13">
        <v>600</v>
      </c>
      <c r="C42" s="13">
        <v>60016</v>
      </c>
      <c r="D42" s="14" t="s">
        <v>40</v>
      </c>
      <c r="E42" s="12">
        <f>400000+50000</f>
        <v>450000</v>
      </c>
      <c r="F42" s="12"/>
      <c r="G42" s="12"/>
      <c r="H42" s="18">
        <v>340374</v>
      </c>
      <c r="I42" s="13"/>
      <c r="J42" s="13"/>
    </row>
    <row r="43" spans="1:10" s="31" customFormat="1" ht="10.5" customHeight="1">
      <c r="A43" s="59" t="s">
        <v>41</v>
      </c>
      <c r="B43" s="59"/>
      <c r="C43" s="59"/>
      <c r="D43" s="59"/>
      <c r="E43" s="29">
        <f>SUM(E11:E41)</f>
        <v>0</v>
      </c>
      <c r="F43" s="30"/>
      <c r="G43" s="29">
        <f>SUM(G11:G41)</f>
        <v>0</v>
      </c>
      <c r="H43" s="29">
        <f>SUM(H11:H42)-H22-H23-H24</f>
        <v>12616314</v>
      </c>
      <c r="I43" s="29">
        <f>SUM(I11:I42)-I22-I23-I24</f>
        <v>27380500</v>
      </c>
      <c r="J43" s="29">
        <f>SUM(J11:J42)-J22-J23-J24</f>
        <v>24848000</v>
      </c>
    </row>
    <row r="44" spans="1:10" s="31" customFormat="1" ht="11.25" customHeight="1">
      <c r="A44" s="69"/>
      <c r="B44" s="68"/>
      <c r="C44" s="68"/>
      <c r="D44" s="68"/>
      <c r="E44" s="68"/>
      <c r="F44" s="68"/>
      <c r="G44" s="68"/>
      <c r="H44" s="68"/>
      <c r="I44" s="68"/>
      <c r="J44" s="70"/>
    </row>
    <row r="45" spans="1:10" s="31" customFormat="1" ht="22.5" customHeight="1">
      <c r="A45" s="27">
        <v>30</v>
      </c>
      <c r="B45" s="27">
        <v>630</v>
      </c>
      <c r="C45" s="33">
        <v>63095</v>
      </c>
      <c r="D45" s="14" t="s">
        <v>42</v>
      </c>
      <c r="E45" s="34"/>
      <c r="F45" s="35"/>
      <c r="G45" s="34"/>
      <c r="H45" s="21">
        <f>230000+106435</f>
        <v>336435</v>
      </c>
      <c r="I45" s="12"/>
      <c r="J45" s="12"/>
    </row>
    <row r="46" spans="1:10" s="31" customFormat="1" ht="10.5" customHeight="1">
      <c r="A46" s="59" t="s">
        <v>41</v>
      </c>
      <c r="B46" s="59"/>
      <c r="C46" s="59"/>
      <c r="D46" s="59"/>
      <c r="E46" s="29">
        <f>SUM(E14:E45)</f>
        <v>450000</v>
      </c>
      <c r="F46" s="30"/>
      <c r="G46" s="29">
        <f>SUM(G14:G45)</f>
        <v>0</v>
      </c>
      <c r="H46" s="29">
        <f>H45</f>
        <v>336435</v>
      </c>
      <c r="I46" s="29">
        <f>I45</f>
        <v>0</v>
      </c>
      <c r="J46" s="29">
        <f>J45</f>
        <v>0</v>
      </c>
    </row>
    <row r="47" spans="1:10" s="31" customFormat="1" ht="11.25" customHeight="1">
      <c r="A47" s="71" t="s">
        <v>43</v>
      </c>
      <c r="B47" s="71"/>
      <c r="C47" s="71"/>
      <c r="D47" s="71"/>
      <c r="E47" s="71"/>
      <c r="F47" s="71"/>
      <c r="G47" s="71"/>
      <c r="H47" s="71"/>
      <c r="I47" s="71"/>
      <c r="J47" s="71"/>
    </row>
    <row r="48" spans="1:10" s="31" customFormat="1" ht="12.75" customHeight="1">
      <c r="A48" s="27">
        <v>31</v>
      </c>
      <c r="B48" s="13">
        <v>754</v>
      </c>
      <c r="C48" s="13">
        <v>75495</v>
      </c>
      <c r="D48" s="18" t="s">
        <v>44</v>
      </c>
      <c r="E48" s="10">
        <f>250000+250000</f>
        <v>500000</v>
      </c>
      <c r="F48" s="11" t="s">
        <v>45</v>
      </c>
      <c r="G48" s="12">
        <v>100000</v>
      </c>
      <c r="H48" s="12">
        <v>200000</v>
      </c>
      <c r="I48" s="12">
        <v>150000</v>
      </c>
      <c r="J48" s="12">
        <v>150000</v>
      </c>
    </row>
    <row r="49" spans="1:10" s="31" customFormat="1" ht="10.5" customHeight="1">
      <c r="A49" s="59" t="s">
        <v>41</v>
      </c>
      <c r="B49" s="59"/>
      <c r="C49" s="59"/>
      <c r="D49" s="59"/>
      <c r="E49" s="29">
        <f>SUM(E48)</f>
        <v>500000</v>
      </c>
      <c r="F49" s="30"/>
      <c r="G49" s="36">
        <f>SUM(G48)</f>
        <v>100000</v>
      </c>
      <c r="H49" s="36">
        <f>SUM(H48)</f>
        <v>200000</v>
      </c>
      <c r="I49" s="36">
        <f>SUM(I48)</f>
        <v>150000</v>
      </c>
      <c r="J49" s="36">
        <f>SUM(J48)</f>
        <v>150000</v>
      </c>
    </row>
    <row r="50" spans="1:10" s="31" customFormat="1" ht="10.5" customHeight="1">
      <c r="A50" s="69" t="s">
        <v>46</v>
      </c>
      <c r="B50" s="68"/>
      <c r="C50" s="68"/>
      <c r="D50" s="68"/>
      <c r="E50" s="68"/>
      <c r="F50" s="68"/>
      <c r="G50" s="68"/>
      <c r="H50" s="68"/>
      <c r="I50" s="68"/>
      <c r="J50" s="70"/>
    </row>
    <row r="51" spans="1:10" s="31" customFormat="1" ht="23.25" customHeight="1">
      <c r="A51" s="27">
        <v>32</v>
      </c>
      <c r="B51" s="13">
        <v>801</v>
      </c>
      <c r="C51" s="13">
        <v>80101</v>
      </c>
      <c r="D51" s="18" t="s">
        <v>47</v>
      </c>
      <c r="E51" s="37">
        <v>1250000</v>
      </c>
      <c r="F51" s="12" t="s">
        <v>48</v>
      </c>
      <c r="G51" s="12">
        <v>0</v>
      </c>
      <c r="H51" s="18">
        <v>50000</v>
      </c>
      <c r="I51" s="18">
        <v>600000</v>
      </c>
      <c r="J51" s="18">
        <v>600000</v>
      </c>
    </row>
    <row r="52" spans="1:10" s="31" customFormat="1" ht="12.75" customHeight="1">
      <c r="A52" s="27">
        <v>33</v>
      </c>
      <c r="B52" s="13">
        <v>801</v>
      </c>
      <c r="C52" s="13">
        <v>80101</v>
      </c>
      <c r="D52" s="38" t="s">
        <v>49</v>
      </c>
      <c r="E52" s="37">
        <f>SUM(H52:J52)</f>
        <v>9029576</v>
      </c>
      <c r="F52" s="18" t="s">
        <v>50</v>
      </c>
      <c r="G52" s="12"/>
      <c r="H52" s="18">
        <f>3000000+29576</f>
        <v>3029576</v>
      </c>
      <c r="I52" s="18">
        <v>3000000</v>
      </c>
      <c r="J52" s="18">
        <v>3000000</v>
      </c>
    </row>
    <row r="53" spans="1:10" s="31" customFormat="1" ht="10.5" customHeight="1">
      <c r="A53" s="59" t="s">
        <v>41</v>
      </c>
      <c r="B53" s="59"/>
      <c r="C53" s="59"/>
      <c r="D53" s="59"/>
      <c r="E53" s="29">
        <f>SUM(E23:E51)</f>
        <v>3150000</v>
      </c>
      <c r="F53" s="30"/>
      <c r="G53" s="29">
        <f>SUM(G23:G51)</f>
        <v>200000</v>
      </c>
      <c r="H53" s="29">
        <f>SUM(H51:H52)</f>
        <v>3079576</v>
      </c>
      <c r="I53" s="29">
        <f>SUM(I51:I52)</f>
        <v>3600000</v>
      </c>
      <c r="J53" s="29">
        <f>SUM(J51:J52)</f>
        <v>3600000</v>
      </c>
    </row>
    <row r="54" spans="1:10" s="31" customFormat="1" ht="10.5" customHeight="1">
      <c r="A54" s="69" t="s">
        <v>52</v>
      </c>
      <c r="B54" s="68"/>
      <c r="C54" s="68"/>
      <c r="D54" s="68"/>
      <c r="E54" s="68"/>
      <c r="F54" s="68"/>
      <c r="G54" s="68"/>
      <c r="H54" s="68"/>
      <c r="I54" s="68"/>
      <c r="J54" s="70"/>
    </row>
    <row r="55" spans="1:10" s="31" customFormat="1" ht="10.5" customHeight="1">
      <c r="A55" s="27">
        <v>34</v>
      </c>
      <c r="B55" s="13">
        <v>851</v>
      </c>
      <c r="C55" s="13">
        <v>85154</v>
      </c>
      <c r="D55" s="38" t="s">
        <v>51</v>
      </c>
      <c r="E55" s="10">
        <f>250000+250000</f>
        <v>500000</v>
      </c>
      <c r="F55" s="11" t="s">
        <v>45</v>
      </c>
      <c r="G55" s="12">
        <v>100000</v>
      </c>
      <c r="H55" s="18">
        <f>650000+120000</f>
        <v>770000</v>
      </c>
      <c r="I55" s="12">
        <v>300000</v>
      </c>
      <c r="J55" s="12">
        <v>300000</v>
      </c>
    </row>
    <row r="56" spans="1:10" s="31" customFormat="1" ht="31.5">
      <c r="A56" s="27">
        <v>35</v>
      </c>
      <c r="B56" s="27">
        <v>851</v>
      </c>
      <c r="C56" s="27">
        <v>85154</v>
      </c>
      <c r="D56" s="14" t="s">
        <v>53</v>
      </c>
      <c r="E56" s="10"/>
      <c r="F56" s="39"/>
      <c r="G56" s="12"/>
      <c r="H56" s="18">
        <f>123509-1</f>
        <v>123508</v>
      </c>
      <c r="I56" s="12"/>
      <c r="J56" s="12"/>
    </row>
    <row r="57" spans="1:10" s="31" customFormat="1" ht="31.5">
      <c r="A57" s="27">
        <v>36</v>
      </c>
      <c r="B57" s="27">
        <v>851</v>
      </c>
      <c r="C57" s="27">
        <v>85154</v>
      </c>
      <c r="D57" s="14" t="s">
        <v>54</v>
      </c>
      <c r="E57" s="10"/>
      <c r="F57" s="39"/>
      <c r="G57" s="12"/>
      <c r="H57" s="18">
        <v>72158</v>
      </c>
      <c r="I57" s="12"/>
      <c r="J57" s="12"/>
    </row>
    <row r="58" spans="1:10" s="31" customFormat="1" ht="10.5" customHeight="1">
      <c r="A58" s="59" t="s">
        <v>41</v>
      </c>
      <c r="B58" s="59"/>
      <c r="C58" s="59"/>
      <c r="D58" s="59"/>
      <c r="E58" s="29">
        <f>SUM(E55)</f>
        <v>500000</v>
      </c>
      <c r="F58" s="30"/>
      <c r="G58" s="36">
        <f>SUM(G55)</f>
        <v>100000</v>
      </c>
      <c r="H58" s="36">
        <f>SUM(H55:H57)</f>
        <v>965666</v>
      </c>
      <c r="I58" s="36">
        <f>SUM(I55:I57)</f>
        <v>300000</v>
      </c>
      <c r="J58" s="36">
        <f>SUM(J55:J57)</f>
        <v>300000</v>
      </c>
    </row>
    <row r="59" spans="1:10" s="31" customFormat="1" ht="10.5" customHeight="1">
      <c r="A59" s="71" t="s">
        <v>55</v>
      </c>
      <c r="B59" s="71"/>
      <c r="C59" s="71"/>
      <c r="D59" s="71"/>
      <c r="E59" s="71"/>
      <c r="F59" s="71"/>
      <c r="G59" s="71"/>
      <c r="H59" s="71"/>
      <c r="I59" s="71"/>
      <c r="J59" s="71"/>
    </row>
    <row r="60" spans="1:10" s="31" customFormat="1" ht="10.5" customHeight="1">
      <c r="A60" s="27">
        <v>37</v>
      </c>
      <c r="B60" s="13">
        <v>852</v>
      </c>
      <c r="C60" s="13">
        <v>85219</v>
      </c>
      <c r="D60" s="18" t="s">
        <v>49</v>
      </c>
      <c r="E60" s="10">
        <f>250000+250000</f>
        <v>500000</v>
      </c>
      <c r="F60" s="11" t="s">
        <v>45</v>
      </c>
      <c r="G60" s="12">
        <v>100000</v>
      </c>
      <c r="H60" s="12">
        <v>224300</v>
      </c>
      <c r="I60" s="12"/>
      <c r="J60" s="12"/>
    </row>
    <row r="61" spans="1:10" s="31" customFormat="1" ht="31.5">
      <c r="A61" s="27">
        <v>38</v>
      </c>
      <c r="B61" s="13">
        <v>852</v>
      </c>
      <c r="C61" s="13">
        <v>85219</v>
      </c>
      <c r="D61" s="14" t="s">
        <v>53</v>
      </c>
      <c r="E61" s="10"/>
      <c r="F61" s="39"/>
      <c r="G61" s="12"/>
      <c r="H61" s="12">
        <v>197024</v>
      </c>
      <c r="I61" s="12"/>
      <c r="J61" s="12"/>
    </row>
    <row r="62" spans="1:10" s="31" customFormat="1" ht="31.5">
      <c r="A62" s="27">
        <v>39</v>
      </c>
      <c r="B62" s="13">
        <v>852</v>
      </c>
      <c r="C62" s="13">
        <v>85219</v>
      </c>
      <c r="D62" s="14" t="s">
        <v>54</v>
      </c>
      <c r="E62" s="10"/>
      <c r="F62" s="39"/>
      <c r="G62" s="12"/>
      <c r="H62" s="12">
        <v>61200</v>
      </c>
      <c r="I62" s="12"/>
      <c r="J62" s="12"/>
    </row>
    <row r="63" spans="1:10" s="31" customFormat="1" ht="21">
      <c r="A63" s="27">
        <v>40</v>
      </c>
      <c r="B63" s="13">
        <v>852</v>
      </c>
      <c r="C63" s="13">
        <v>85219</v>
      </c>
      <c r="D63" s="14" t="s">
        <v>56</v>
      </c>
      <c r="E63" s="10"/>
      <c r="F63" s="39"/>
      <c r="G63" s="12"/>
      <c r="H63" s="12">
        <v>92996</v>
      </c>
      <c r="I63" s="12"/>
      <c r="J63" s="12"/>
    </row>
    <row r="64" spans="1:10" s="31" customFormat="1" ht="10.5" customHeight="1">
      <c r="A64" s="59" t="s">
        <v>41</v>
      </c>
      <c r="B64" s="59"/>
      <c r="C64" s="59"/>
      <c r="D64" s="59"/>
      <c r="E64" s="29">
        <f>SUM(E60)</f>
        <v>500000</v>
      </c>
      <c r="F64" s="30"/>
      <c r="G64" s="36">
        <f>SUM(G60)</f>
        <v>100000</v>
      </c>
      <c r="H64" s="36">
        <f>SUM(H60:H63)</f>
        <v>575520</v>
      </c>
      <c r="I64" s="36">
        <f>SUM(I60:I63)</f>
        <v>0</v>
      </c>
      <c r="J64" s="36">
        <f>SUM(J60:J63)</f>
        <v>0</v>
      </c>
    </row>
    <row r="65" spans="1:10" s="3" customFormat="1" ht="11.25" customHeight="1">
      <c r="A65" s="59" t="s">
        <v>57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2.75" customHeight="1">
      <c r="A66" s="7">
        <v>41</v>
      </c>
      <c r="B66" s="8">
        <v>900</v>
      </c>
      <c r="C66" s="8">
        <v>90095</v>
      </c>
      <c r="D66" s="14" t="s">
        <v>58</v>
      </c>
      <c r="E66" s="10">
        <v>70000</v>
      </c>
      <c r="F66" s="11" t="s">
        <v>45</v>
      </c>
      <c r="G66" s="12">
        <v>20000</v>
      </c>
      <c r="H66" s="18">
        <v>50000</v>
      </c>
      <c r="I66" s="18">
        <v>800000</v>
      </c>
      <c r="J66" s="18">
        <v>1775000</v>
      </c>
    </row>
    <row r="67" spans="1:10" ht="10.5" customHeight="1">
      <c r="A67" s="7">
        <v>42</v>
      </c>
      <c r="B67" s="13">
        <v>900</v>
      </c>
      <c r="C67" s="13">
        <v>90095</v>
      </c>
      <c r="D67" s="14" t="s">
        <v>59</v>
      </c>
      <c r="E67" s="21">
        <v>670000</v>
      </c>
      <c r="F67" s="11" t="s">
        <v>45</v>
      </c>
      <c r="G67" s="18">
        <v>100000</v>
      </c>
      <c r="H67" s="18">
        <v>300000</v>
      </c>
      <c r="I67" s="18">
        <v>700000</v>
      </c>
      <c r="J67" s="18">
        <v>1000000</v>
      </c>
    </row>
    <row r="68" spans="1:10" s="3" customFormat="1" ht="11.25" customHeight="1">
      <c r="A68" s="7">
        <v>43</v>
      </c>
      <c r="B68" s="13">
        <v>900</v>
      </c>
      <c r="C68" s="13">
        <v>90095</v>
      </c>
      <c r="D68" s="40" t="s">
        <v>60</v>
      </c>
      <c r="E68" s="21">
        <v>2650000</v>
      </c>
      <c r="F68" s="22" t="s">
        <v>61</v>
      </c>
      <c r="G68" s="18">
        <v>25000</v>
      </c>
      <c r="H68" s="18">
        <v>850000</v>
      </c>
      <c r="I68" s="18">
        <v>300000</v>
      </c>
      <c r="J68" s="18">
        <v>250000</v>
      </c>
    </row>
    <row r="69" spans="1:10" s="3" customFormat="1" ht="11.25" customHeight="1">
      <c r="A69" s="7">
        <v>44</v>
      </c>
      <c r="B69" s="13">
        <v>900</v>
      </c>
      <c r="C69" s="13">
        <v>90095</v>
      </c>
      <c r="D69" s="40" t="s">
        <v>62</v>
      </c>
      <c r="E69" s="21"/>
      <c r="F69" s="41"/>
      <c r="G69" s="18"/>
      <c r="H69" s="18">
        <v>144515</v>
      </c>
      <c r="I69" s="18"/>
      <c r="J69" s="18"/>
    </row>
    <row r="70" spans="1:10" s="3" customFormat="1" ht="11.25" customHeight="1">
      <c r="A70" s="7">
        <v>45</v>
      </c>
      <c r="B70" s="13">
        <v>900</v>
      </c>
      <c r="C70" s="13">
        <v>90095</v>
      </c>
      <c r="D70" s="40" t="s">
        <v>91</v>
      </c>
      <c r="E70" s="21"/>
      <c r="F70" s="41"/>
      <c r="G70" s="18"/>
      <c r="H70" s="18">
        <v>65000</v>
      </c>
      <c r="I70" s="18">
        <v>500000</v>
      </c>
      <c r="J70" s="18">
        <v>500000</v>
      </c>
    </row>
    <row r="71" spans="1:10" s="31" customFormat="1" ht="10.5" customHeight="1">
      <c r="A71" s="59" t="s">
        <v>41</v>
      </c>
      <c r="B71" s="59"/>
      <c r="C71" s="59"/>
      <c r="D71" s="59"/>
      <c r="E71" s="29">
        <f>SUM(E66:E68)</f>
        <v>3390000</v>
      </c>
      <c r="F71" s="30"/>
      <c r="G71" s="36">
        <f>SUM(G66:G68)</f>
        <v>145000</v>
      </c>
      <c r="H71" s="36">
        <f>SUM(H66:H70)</f>
        <v>1409515</v>
      </c>
      <c r="I71" s="36">
        <f>SUM(I66:I70)</f>
        <v>2300000</v>
      </c>
      <c r="J71" s="36">
        <f>SUM(J66:J70)</f>
        <v>3525000</v>
      </c>
    </row>
    <row r="72" spans="1:10" ht="10.5" customHeight="1">
      <c r="A72" s="68" t="s">
        <v>63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12" customHeight="1">
      <c r="A73" s="27">
        <v>46</v>
      </c>
      <c r="B73" s="13">
        <v>921</v>
      </c>
      <c r="C73" s="13">
        <v>92116</v>
      </c>
      <c r="D73" s="9" t="s">
        <v>64</v>
      </c>
      <c r="E73" s="10">
        <v>1600000</v>
      </c>
      <c r="F73" s="11" t="s">
        <v>65</v>
      </c>
      <c r="G73" s="12">
        <v>0</v>
      </c>
      <c r="H73" s="12">
        <v>51000</v>
      </c>
      <c r="I73" s="12">
        <v>550000</v>
      </c>
      <c r="J73" s="12">
        <v>1000000</v>
      </c>
    </row>
    <row r="74" spans="1:10" ht="12.75" customHeight="1">
      <c r="A74" s="27">
        <v>47</v>
      </c>
      <c r="B74" s="13">
        <v>921</v>
      </c>
      <c r="C74" s="13">
        <v>92195</v>
      </c>
      <c r="D74" s="53" t="s">
        <v>66</v>
      </c>
      <c r="E74" s="54"/>
      <c r="F74" s="56"/>
      <c r="G74" s="52"/>
      <c r="H74" s="52">
        <f>520000+1220+57580</f>
        <v>578800</v>
      </c>
      <c r="I74" s="12">
        <f>6000000</f>
        <v>6000000</v>
      </c>
      <c r="J74" s="12">
        <f>5500000</f>
        <v>5500000</v>
      </c>
    </row>
    <row r="75" spans="1:10" s="31" customFormat="1" ht="10.5" customHeight="1">
      <c r="A75" s="59" t="s">
        <v>41</v>
      </c>
      <c r="B75" s="59"/>
      <c r="C75" s="59"/>
      <c r="D75" s="59"/>
      <c r="E75" s="29">
        <f>SUM(E73:E73)</f>
        <v>1600000</v>
      </c>
      <c r="F75" s="30"/>
      <c r="G75" s="36">
        <f>SUM(G73:G73)</f>
        <v>0</v>
      </c>
      <c r="H75" s="36">
        <f>SUM(H73:H74)</f>
        <v>629800</v>
      </c>
      <c r="I75" s="36">
        <f>SUM(I73:I74)</f>
        <v>6550000</v>
      </c>
      <c r="J75" s="36">
        <f>SUM(J73:J74)</f>
        <v>6500000</v>
      </c>
    </row>
    <row r="76" spans="1:10" s="3" customFormat="1" ht="10.5" customHeight="1">
      <c r="A76" s="69" t="s">
        <v>67</v>
      </c>
      <c r="B76" s="68"/>
      <c r="C76" s="68"/>
      <c r="D76" s="68"/>
      <c r="E76" s="68"/>
      <c r="F76" s="68"/>
      <c r="G76" s="68"/>
      <c r="H76" s="68"/>
      <c r="I76" s="68"/>
      <c r="J76" s="70"/>
    </row>
    <row r="77" spans="1:10" s="3" customFormat="1" ht="10.5" customHeight="1">
      <c r="A77" s="27">
        <v>48</v>
      </c>
      <c r="B77" s="13">
        <v>926</v>
      </c>
      <c r="C77" s="13">
        <v>92695</v>
      </c>
      <c r="D77" s="14" t="s">
        <v>86</v>
      </c>
      <c r="E77" s="32"/>
      <c r="F77" s="32"/>
      <c r="G77" s="32"/>
      <c r="H77" s="12">
        <f>3392+55364</f>
        <v>58756</v>
      </c>
      <c r="I77" s="28"/>
      <c r="J77" s="28"/>
    </row>
    <row r="78" spans="1:11" ht="12.75" customHeight="1">
      <c r="A78" s="60">
        <v>49</v>
      </c>
      <c r="B78" s="62">
        <v>926</v>
      </c>
      <c r="C78" s="62">
        <v>92695</v>
      </c>
      <c r="D78" s="14" t="s">
        <v>68</v>
      </c>
      <c r="E78" s="21">
        <v>12045515</v>
      </c>
      <c r="F78" s="66" t="s">
        <v>69</v>
      </c>
      <c r="G78" s="21">
        <f>1000000-250000-150000+45515</f>
        <v>645515</v>
      </c>
      <c r="H78" s="18">
        <f>16512000+6000</f>
        <v>16518000</v>
      </c>
      <c r="I78" s="18"/>
      <c r="J78" s="18"/>
      <c r="K78" s="42"/>
    </row>
    <row r="79" spans="1:11" ht="12.75" customHeight="1">
      <c r="A79" s="61"/>
      <c r="B79" s="63"/>
      <c r="C79" s="63"/>
      <c r="D79" s="14" t="s">
        <v>70</v>
      </c>
      <c r="E79" s="21">
        <v>5067280</v>
      </c>
      <c r="F79" s="67"/>
      <c r="G79" s="21">
        <v>44980</v>
      </c>
      <c r="H79" s="18">
        <f>4520000+500000</f>
        <v>5020000</v>
      </c>
      <c r="I79" s="12"/>
      <c r="J79" s="12"/>
      <c r="K79" s="42"/>
    </row>
    <row r="80" spans="1:11" ht="12.75" customHeight="1">
      <c r="A80" s="61"/>
      <c r="B80" s="63"/>
      <c r="C80" s="63"/>
      <c r="D80" s="14" t="s">
        <v>71</v>
      </c>
      <c r="E80" s="21">
        <v>1000000</v>
      </c>
      <c r="F80" s="67"/>
      <c r="G80" s="21">
        <v>0</v>
      </c>
      <c r="H80" s="12">
        <f>100000+900000-100000</f>
        <v>900000</v>
      </c>
      <c r="I80" s="12"/>
      <c r="J80" s="12"/>
      <c r="K80" s="42"/>
    </row>
    <row r="81" spans="1:11" ht="21">
      <c r="A81" s="64"/>
      <c r="B81" s="65"/>
      <c r="C81" s="65"/>
      <c r="D81" s="43" t="s">
        <v>72</v>
      </c>
      <c r="E81" s="10"/>
      <c r="F81" s="51"/>
      <c r="G81" s="10"/>
      <c r="H81" s="12">
        <v>6000</v>
      </c>
      <c r="I81" s="12"/>
      <c r="J81" s="12"/>
      <c r="K81" s="42"/>
    </row>
    <row r="82" spans="1:11" ht="23.25" customHeight="1">
      <c r="A82" s="7">
        <v>50</v>
      </c>
      <c r="B82" s="8">
        <v>926</v>
      </c>
      <c r="C82" s="8">
        <v>92695</v>
      </c>
      <c r="D82" s="44" t="s">
        <v>73</v>
      </c>
      <c r="E82" s="10">
        <v>8000000</v>
      </c>
      <c r="F82" s="11" t="s">
        <v>74</v>
      </c>
      <c r="G82" s="12">
        <v>31000</v>
      </c>
      <c r="H82" s="12">
        <v>2370000</v>
      </c>
      <c r="I82" s="12"/>
      <c r="J82" s="12"/>
      <c r="K82" s="42"/>
    </row>
    <row r="83" spans="1:11" ht="12.75" customHeight="1">
      <c r="A83" s="7">
        <v>51</v>
      </c>
      <c r="B83" s="8">
        <v>926</v>
      </c>
      <c r="C83" s="8">
        <v>92695</v>
      </c>
      <c r="D83" s="9" t="s">
        <v>75</v>
      </c>
      <c r="E83" s="10">
        <v>8000000</v>
      </c>
      <c r="F83" s="11" t="s">
        <v>74</v>
      </c>
      <c r="G83" s="12">
        <v>31000</v>
      </c>
      <c r="H83" s="12">
        <v>0</v>
      </c>
      <c r="I83" s="12">
        <v>425000</v>
      </c>
      <c r="J83" s="12">
        <v>3000000</v>
      </c>
      <c r="K83" s="42"/>
    </row>
    <row r="84" spans="1:11" ht="24" customHeight="1">
      <c r="A84" s="60">
        <v>52</v>
      </c>
      <c r="B84" s="62">
        <v>926</v>
      </c>
      <c r="C84" s="62">
        <v>92695</v>
      </c>
      <c r="D84" s="9" t="s">
        <v>76</v>
      </c>
      <c r="E84" s="10"/>
      <c r="F84" s="11"/>
      <c r="G84" s="12"/>
      <c r="H84" s="10">
        <f>SUM(H85:H91)-400000</f>
        <v>1673000</v>
      </c>
      <c r="I84" s="10">
        <f>SUM(I85:I91)</f>
        <v>2100000</v>
      </c>
      <c r="J84" s="10">
        <f>SUM(J85:J91)</f>
        <v>1636000</v>
      </c>
      <c r="K84" s="42"/>
    </row>
    <row r="85" spans="1:10" ht="25.5" customHeight="1">
      <c r="A85" s="61"/>
      <c r="B85" s="63"/>
      <c r="C85" s="63"/>
      <c r="D85" s="9" t="s">
        <v>77</v>
      </c>
      <c r="E85" s="10">
        <v>550000</v>
      </c>
      <c r="F85" s="11" t="s">
        <v>78</v>
      </c>
      <c r="G85" s="12">
        <v>0</v>
      </c>
      <c r="H85" s="12">
        <f>500000+100000</f>
        <v>600000</v>
      </c>
      <c r="I85" s="12">
        <v>1000000</v>
      </c>
      <c r="J85" s="12">
        <v>900000</v>
      </c>
    </row>
    <row r="86" spans="1:10" s="3" customFormat="1" ht="21.75" customHeight="1">
      <c r="A86" s="61"/>
      <c r="B86" s="63"/>
      <c r="C86" s="63"/>
      <c r="D86" s="9" t="s">
        <v>79</v>
      </c>
      <c r="E86" s="10">
        <v>100000</v>
      </c>
      <c r="F86" s="11" t="s">
        <v>45</v>
      </c>
      <c r="G86" s="12">
        <v>14000</v>
      </c>
      <c r="H86" s="12">
        <v>400000</v>
      </c>
      <c r="I86" s="12"/>
      <c r="J86" s="12"/>
    </row>
    <row r="87" spans="1:10" s="3" customFormat="1" ht="23.25" customHeight="1">
      <c r="A87" s="61"/>
      <c r="B87" s="63"/>
      <c r="C87" s="63"/>
      <c r="D87" s="9" t="s">
        <v>87</v>
      </c>
      <c r="E87" s="10">
        <v>350000</v>
      </c>
      <c r="F87" s="11" t="s">
        <v>69</v>
      </c>
      <c r="G87" s="12">
        <v>25000</v>
      </c>
      <c r="H87" s="12">
        <v>400000</v>
      </c>
      <c r="I87" s="12">
        <v>500000</v>
      </c>
      <c r="J87" s="12">
        <f>700000+436000-400000</f>
        <v>736000</v>
      </c>
    </row>
    <row r="88" spans="1:10" s="3" customFormat="1" ht="10.5">
      <c r="A88" s="61"/>
      <c r="B88" s="63"/>
      <c r="C88" s="63"/>
      <c r="D88" s="46" t="s">
        <v>88</v>
      </c>
      <c r="E88" s="10"/>
      <c r="F88" s="39"/>
      <c r="G88" s="12"/>
      <c r="H88" s="12">
        <v>400000</v>
      </c>
      <c r="I88" s="12"/>
      <c r="J88" s="12"/>
    </row>
    <row r="89" spans="1:10" s="3" customFormat="1" ht="12" customHeight="1">
      <c r="A89" s="61"/>
      <c r="B89" s="63"/>
      <c r="C89" s="63"/>
      <c r="D89" s="45" t="s">
        <v>80</v>
      </c>
      <c r="E89" s="21">
        <v>393293</v>
      </c>
      <c r="F89" s="41" t="s">
        <v>69</v>
      </c>
      <c r="G89" s="21">
        <v>22000</v>
      </c>
      <c r="H89" s="21"/>
      <c r="I89" s="12">
        <v>500000</v>
      </c>
      <c r="J89" s="12"/>
    </row>
    <row r="90" spans="1:10" s="3" customFormat="1" ht="12" customHeight="1">
      <c r="A90" s="61"/>
      <c r="B90" s="63"/>
      <c r="C90" s="63"/>
      <c r="D90" s="20" t="s">
        <v>81</v>
      </c>
      <c r="E90" s="21"/>
      <c r="F90" s="41"/>
      <c r="G90" s="21"/>
      <c r="H90" s="21">
        <v>273000</v>
      </c>
      <c r="I90" s="21"/>
      <c r="J90" s="12"/>
    </row>
    <row r="91" spans="1:10" s="3" customFormat="1" ht="11.25" customHeight="1">
      <c r="A91" s="61"/>
      <c r="B91" s="63"/>
      <c r="C91" s="63"/>
      <c r="D91" s="20" t="s">
        <v>82</v>
      </c>
      <c r="E91" s="21"/>
      <c r="F91" s="41"/>
      <c r="G91" s="21"/>
      <c r="H91" s="21"/>
      <c r="I91" s="21">
        <v>100000</v>
      </c>
      <c r="J91" s="12"/>
    </row>
    <row r="92" spans="1:10" s="3" customFormat="1" ht="21">
      <c r="A92" s="27">
        <v>53</v>
      </c>
      <c r="B92" s="13">
        <v>926</v>
      </c>
      <c r="C92" s="13">
        <v>92695</v>
      </c>
      <c r="D92" s="47" t="s">
        <v>83</v>
      </c>
      <c r="E92" s="21"/>
      <c r="F92" s="41"/>
      <c r="G92" s="21"/>
      <c r="H92" s="21"/>
      <c r="I92" s="21">
        <v>1000000</v>
      </c>
      <c r="J92" s="12">
        <v>3000000</v>
      </c>
    </row>
    <row r="93" spans="1:10" s="3" customFormat="1" ht="21">
      <c r="A93" s="7">
        <v>54</v>
      </c>
      <c r="B93" s="13">
        <v>926</v>
      </c>
      <c r="C93" s="13">
        <v>92695</v>
      </c>
      <c r="D93" s="47" t="s">
        <v>84</v>
      </c>
      <c r="E93" s="21"/>
      <c r="F93" s="41"/>
      <c r="G93" s="21"/>
      <c r="H93" s="21">
        <f>20000-16600</f>
        <v>3400</v>
      </c>
      <c r="I93" s="21"/>
      <c r="J93" s="12"/>
    </row>
    <row r="94" spans="1:10" s="31" customFormat="1" ht="10.5" customHeight="1">
      <c r="A94" s="59" t="s">
        <v>41</v>
      </c>
      <c r="B94" s="59"/>
      <c r="C94" s="59"/>
      <c r="D94" s="59"/>
      <c r="E94" s="36">
        <f>SUM(E78:E93)-E79-E80</f>
        <v>29438808</v>
      </c>
      <c r="F94" s="48"/>
      <c r="G94" s="36">
        <f>SUM(G78:G93)-G79-G80</f>
        <v>768515</v>
      </c>
      <c r="H94" s="36">
        <f>SUM(H77,H78,H82:H84,H92:H93)</f>
        <v>20623156</v>
      </c>
      <c r="I94" s="36">
        <f>SUM(I77,I78,I82:I84,I92:I93)</f>
        <v>3525000</v>
      </c>
      <c r="J94" s="36">
        <f>SUM(J77,J78,J82:J84,J92:J93)</f>
        <v>7636000</v>
      </c>
    </row>
    <row r="95" spans="1:10" ht="12.75" customHeight="1">
      <c r="A95" s="59" t="s">
        <v>85</v>
      </c>
      <c r="B95" s="59"/>
      <c r="C95" s="59"/>
      <c r="D95" s="59"/>
      <c r="E95" s="49" t="e">
        <f>SUM(E43,E49,#REF!,#REF!,E71,E75,E94)</f>
        <v>#REF!</v>
      </c>
      <c r="F95" s="48"/>
      <c r="G95" s="49" t="e">
        <f>SUM(G43,G49,#REF!,#REF!,G71,G75,G94)</f>
        <v>#REF!</v>
      </c>
      <c r="H95" s="49">
        <f>SUM(H43,H46,H49,H53,H58,H64,H71,H75,H94)</f>
        <v>40435982</v>
      </c>
      <c r="I95" s="49">
        <f>SUM(I43,I46,I49,I53,I58,I64,I71,I75,I94)</f>
        <v>43805500</v>
      </c>
      <c r="J95" s="49">
        <f>SUM(J43,J46,J49,J53,J58,J64,J71,J75,J94)</f>
        <v>46559000</v>
      </c>
    </row>
  </sheetData>
  <mergeCells count="43">
    <mergeCell ref="A1:J1"/>
    <mergeCell ref="A6:J6"/>
    <mergeCell ref="A7:A8"/>
    <mergeCell ref="B7:B8"/>
    <mergeCell ref="C7:C8"/>
    <mergeCell ref="D7:D8"/>
    <mergeCell ref="E7:E8"/>
    <mergeCell ref="F7:F8"/>
    <mergeCell ref="G7:G8"/>
    <mergeCell ref="H7:J7"/>
    <mergeCell ref="A10:J10"/>
    <mergeCell ref="A21:A24"/>
    <mergeCell ref="B21:B24"/>
    <mergeCell ref="C21:C24"/>
    <mergeCell ref="A43:D43"/>
    <mergeCell ref="A44:J44"/>
    <mergeCell ref="A46:D46"/>
    <mergeCell ref="A47:J47"/>
    <mergeCell ref="A49:D49"/>
    <mergeCell ref="A50:J50"/>
    <mergeCell ref="A53:D53"/>
    <mergeCell ref="A54:J54"/>
    <mergeCell ref="A58:D58"/>
    <mergeCell ref="A59:J59"/>
    <mergeCell ref="A64:D64"/>
    <mergeCell ref="A65:J65"/>
    <mergeCell ref="A71:D71"/>
    <mergeCell ref="A72:J72"/>
    <mergeCell ref="A75:D75"/>
    <mergeCell ref="A76:J76"/>
    <mergeCell ref="A78:A81"/>
    <mergeCell ref="B78:B81"/>
    <mergeCell ref="C78:C81"/>
    <mergeCell ref="F78:F80"/>
    <mergeCell ref="A95:D95"/>
    <mergeCell ref="A84:A91"/>
    <mergeCell ref="B84:B91"/>
    <mergeCell ref="C84:C91"/>
    <mergeCell ref="A94:D94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Teresa</cp:lastModifiedBy>
  <cp:lastPrinted>2006-10-12T11:33:59Z</cp:lastPrinted>
  <dcterms:created xsi:type="dcterms:W3CDTF">2006-04-11T09:05:02Z</dcterms:created>
  <dcterms:modified xsi:type="dcterms:W3CDTF">2006-10-30T08:15:04Z</dcterms:modified>
  <cp:category/>
  <cp:version/>
  <cp:contentType/>
  <cp:contentStatus/>
</cp:coreProperties>
</file>